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xr:revisionPtr revIDLastSave="0" documentId="8_{C7D45CF7-728A-4D1A-B0FB-4651DA95DBCF}" xr6:coauthVersionLast="47" xr6:coauthVersionMax="47" xr10:uidLastSave="{00000000-0000-0000-0000-000000000000}"/>
  <bookViews>
    <workbookView xWindow="-108" yWindow="-108" windowWidth="23256" windowHeight="12576" xr2:uid="{5A737828-6FF7-4AA3-99AC-DD1889117A7B}"/>
  </bookViews>
  <sheets>
    <sheet name="Отпуск ЭЭ сет организациями" sheetId="1" r:id="rId1"/>
  </sheets>
  <externalReferences>
    <externalReference r:id="rId2"/>
    <externalReference r:id="rId3"/>
  </externalReferences>
  <definedNames>
    <definedName name="_IDОтчета">178174</definedName>
    <definedName name="_IDШаблона">178176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организациями'!$E$29</definedName>
    <definedName name="add_11_4">'Отпуск ЭЭ сет организациями'!$E$45</definedName>
    <definedName name="add_11_5">'Отпуск ЭЭ сет организациями'!$E$60</definedName>
    <definedName name="add_11_6">'Отпуск ЭЭ сет организациями'!$E$63</definedName>
    <definedName name="add_11_7">'Отпуск ЭЭ сет организациями'!$E$70</definedName>
    <definedName name="add_11_8">'Отпуск ЭЭ сет организациями'!$E$86</definedName>
    <definedName name="anscount" hidden="1">1</definedName>
    <definedName name="DaNet">[1]TEHSHEET!$F$2:$F$3</definedName>
    <definedName name="kod_stroki_1">'Отпуск ЭЭ сет организациями'!$F$15:$F$54</definedName>
    <definedName name="kod_stroki_2">'Отпуск ЭЭ сет организациями'!$F$56:$F$95</definedName>
    <definedName name="ks_1730">'Отпуск ЭЭ сет организациями'!$F$78</definedName>
    <definedName name="ks_1750">'Отпуск ЭЭ сет организациями'!$F$80</definedName>
    <definedName name="ks_1760">'Отпуск ЭЭ сет организациями'!$F$81</definedName>
    <definedName name="ks_2020">'Отпуск ЭЭ сет организациями'!$F$91</definedName>
    <definedName name="ks_2130">'Отпуск ЭЭ сет организациями'!$F$104</definedName>
    <definedName name="ks_2340">'Отпуск ЭЭ сет организациями'!$F$125</definedName>
    <definedName name="ks_2450">'Отпуск ЭЭ сет организациями'!$F$137</definedName>
    <definedName name="ks_2550">'Отпуск ЭЭ сет организациями'!$F$147</definedName>
    <definedName name="ks_700">'Отпуск ЭЭ сет организациями'!$F$37</definedName>
    <definedName name="ks_720">'Отпуск ЭЭ сет организациями'!$F$39</definedName>
    <definedName name="ks_730">'Отпуск ЭЭ сет организациями'!$F$40</definedName>
    <definedName name="ks_990">'Отпуск ЭЭ сет организациями'!$F$50</definedName>
    <definedName name="MO_LIST_19">[1]REESTR_MO!$B$93</definedName>
    <definedName name="MONTH">[1]TEHSHEET!$D$2:$D$14</definedName>
    <definedName name="MR_LIST">[1]REESTR_MO!$E$2:$E$56</definedName>
    <definedName name="org">[1]Титульный!$G$15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организациями'!$E$43</definedName>
    <definedName name="start_11_5">'Отпуск ЭЭ сет организациями'!$E$59</definedName>
    <definedName name="start_11_6">'Отпуск ЭЭ сет организациями'!$E$62</definedName>
    <definedName name="start_11_7">'Отпуск ЭЭ сет организациями'!$E$65</definedName>
    <definedName name="start_11_8">'Отпуск ЭЭ сет организациями'!$E$84</definedName>
    <definedName name="type_report">[1]TEHSHEET!$G$2:$G$3</definedName>
    <definedName name="URL_FORMAT">[1]TEHSHEET!$D$23</definedName>
    <definedName name="version">[1]Инструкция!$B$3</definedName>
    <definedName name="YEAR">[1]TEHSHEET!$E$2:$E$6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1" l="1"/>
  <c r="I156" i="1"/>
  <c r="F156" i="1"/>
  <c r="J154" i="1"/>
  <c r="J152" i="1" s="1"/>
  <c r="J153" i="1"/>
  <c r="G153" i="1" s="1"/>
  <c r="K152" i="1"/>
  <c r="K150" i="1" s="1"/>
  <c r="I152" i="1"/>
  <c r="H152" i="1"/>
  <c r="G151" i="1"/>
  <c r="I150" i="1"/>
  <c r="H150" i="1"/>
  <c r="G149" i="1"/>
  <c r="G148" i="1"/>
  <c r="G147" i="1"/>
  <c r="K146" i="1"/>
  <c r="J146" i="1"/>
  <c r="I146" i="1"/>
  <c r="G146" i="1" s="1"/>
  <c r="H146" i="1"/>
  <c r="G145" i="1"/>
  <c r="G144" i="1"/>
  <c r="K143" i="1"/>
  <c r="K141" i="1" s="1"/>
  <c r="K140" i="1" s="1"/>
  <c r="J143" i="1"/>
  <c r="I143" i="1"/>
  <c r="H143" i="1"/>
  <c r="G143" i="1" s="1"/>
  <c r="G142" i="1"/>
  <c r="J141" i="1"/>
  <c r="J140" i="1" s="1"/>
  <c r="I141" i="1"/>
  <c r="G139" i="1"/>
  <c r="G138" i="1"/>
  <c r="G137" i="1"/>
  <c r="K136" i="1"/>
  <c r="K134" i="1" s="1"/>
  <c r="J136" i="1"/>
  <c r="J134" i="1" s="1"/>
  <c r="I136" i="1"/>
  <c r="H136" i="1"/>
  <c r="G136" i="1"/>
  <c r="G135" i="1"/>
  <c r="I134" i="1"/>
  <c r="H134" i="1"/>
  <c r="G132" i="1"/>
  <c r="G131" i="1"/>
  <c r="K130" i="1"/>
  <c r="K128" i="1" s="1"/>
  <c r="J130" i="1"/>
  <c r="I130" i="1"/>
  <c r="H130" i="1"/>
  <c r="G130" i="1" s="1"/>
  <c r="G129" i="1"/>
  <c r="J128" i="1"/>
  <c r="I128" i="1"/>
  <c r="G127" i="1"/>
  <c r="G126" i="1"/>
  <c r="G125" i="1"/>
  <c r="K124" i="1"/>
  <c r="J124" i="1"/>
  <c r="I124" i="1"/>
  <c r="H124" i="1"/>
  <c r="G124" i="1" s="1"/>
  <c r="G123" i="1"/>
  <c r="G122" i="1"/>
  <c r="G121" i="1"/>
  <c r="G120" i="1"/>
  <c r="G119" i="1"/>
  <c r="G118" i="1"/>
  <c r="K117" i="1"/>
  <c r="J117" i="1"/>
  <c r="I117" i="1"/>
  <c r="G117" i="1" s="1"/>
  <c r="H117" i="1"/>
  <c r="G116" i="1"/>
  <c r="G115" i="1"/>
  <c r="K114" i="1"/>
  <c r="J114" i="1"/>
  <c r="I114" i="1"/>
  <c r="H114" i="1"/>
  <c r="G114" i="1" s="1"/>
  <c r="G113" i="1"/>
  <c r="G112" i="1"/>
  <c r="K111" i="1"/>
  <c r="K110" i="1" s="1"/>
  <c r="K108" i="1" s="1"/>
  <c r="K107" i="1" s="1"/>
  <c r="J111" i="1"/>
  <c r="I111" i="1"/>
  <c r="H111" i="1"/>
  <c r="J110" i="1"/>
  <c r="H110" i="1"/>
  <c r="H108" i="1" s="1"/>
  <c r="G109" i="1"/>
  <c r="J108" i="1"/>
  <c r="J107" i="1" s="1"/>
  <c r="G106" i="1"/>
  <c r="G105" i="1"/>
  <c r="G104" i="1"/>
  <c r="K103" i="1"/>
  <c r="K101" i="1" s="1"/>
  <c r="J103" i="1"/>
  <c r="J101" i="1" s="1"/>
  <c r="I103" i="1"/>
  <c r="H103" i="1"/>
  <c r="G102" i="1"/>
  <c r="I101" i="1"/>
  <c r="H101" i="1"/>
  <c r="G101" i="1" s="1"/>
  <c r="G99" i="1"/>
  <c r="G98" i="1"/>
  <c r="G97" i="1"/>
  <c r="G93" i="1"/>
  <c r="G92" i="1"/>
  <c r="G90" i="1"/>
  <c r="G89" i="1"/>
  <c r="G87" i="1"/>
  <c r="K83" i="1"/>
  <c r="I83" i="1"/>
  <c r="H83" i="1"/>
  <c r="G82" i="1"/>
  <c r="G81" i="1"/>
  <c r="G79" i="1"/>
  <c r="G78" i="1"/>
  <c r="I77" i="1"/>
  <c r="G76" i="1"/>
  <c r="G75" i="1"/>
  <c r="G72" i="1"/>
  <c r="I71" i="1"/>
  <c r="H71" i="1"/>
  <c r="K64" i="1"/>
  <c r="K61" i="1"/>
  <c r="J61" i="1"/>
  <c r="I61" i="1"/>
  <c r="H61" i="1"/>
  <c r="G61" i="1" s="1"/>
  <c r="K58" i="1"/>
  <c r="J58" i="1"/>
  <c r="I58" i="1"/>
  <c r="G58" i="1" s="1"/>
  <c r="H58" i="1"/>
  <c r="G57" i="1"/>
  <c r="K56" i="1"/>
  <c r="K53" i="1"/>
  <c r="J53" i="1"/>
  <c r="I53" i="1"/>
  <c r="G53" i="1" s="1"/>
  <c r="H53" i="1"/>
  <c r="G52" i="1"/>
  <c r="G51" i="1"/>
  <c r="G50" i="1"/>
  <c r="G49" i="1"/>
  <c r="G48" i="1"/>
  <c r="G47" i="1"/>
  <c r="G46" i="1"/>
  <c r="G44" i="1"/>
  <c r="K42" i="1"/>
  <c r="J42" i="1"/>
  <c r="J36" i="1" s="1"/>
  <c r="I42" i="1"/>
  <c r="I36" i="1" s="1"/>
  <c r="H42" i="1"/>
  <c r="G42" i="1" s="1"/>
  <c r="G41" i="1"/>
  <c r="G40" i="1"/>
  <c r="G39" i="1"/>
  <c r="G38" i="1"/>
  <c r="G37" i="1"/>
  <c r="K36" i="1"/>
  <c r="H36" i="1"/>
  <c r="G35" i="1"/>
  <c r="G34" i="1"/>
  <c r="G33" i="1"/>
  <c r="G32" i="1"/>
  <c r="G31" i="1"/>
  <c r="K30" i="1"/>
  <c r="J30" i="1"/>
  <c r="I30" i="1"/>
  <c r="H30" i="1"/>
  <c r="G30" i="1" s="1"/>
  <c r="G28" i="1"/>
  <c r="G27" i="1"/>
  <c r="G26" i="1"/>
  <c r="G25" i="1"/>
  <c r="K23" i="1"/>
  <c r="J23" i="1"/>
  <c r="I23" i="1"/>
  <c r="H23" i="1"/>
  <c r="G23" i="1"/>
  <c r="K20" i="1"/>
  <c r="J20" i="1"/>
  <c r="I20" i="1"/>
  <c r="H20" i="1"/>
  <c r="G20" i="1" s="1"/>
  <c r="K17" i="1"/>
  <c r="J17" i="1"/>
  <c r="I17" i="1"/>
  <c r="I15" i="1" s="1"/>
  <c r="I54" i="1" s="1"/>
  <c r="H17" i="1"/>
  <c r="H15" i="1" s="1"/>
  <c r="G16" i="1"/>
  <c r="K15" i="1"/>
  <c r="K54" i="1" s="1"/>
  <c r="J15" i="1"/>
  <c r="D9" i="1"/>
  <c r="H107" i="1" l="1"/>
  <c r="G152" i="1"/>
  <c r="J150" i="1"/>
  <c r="G150" i="1" s="1"/>
  <c r="G36" i="1"/>
  <c r="J54" i="1"/>
  <c r="G134" i="1"/>
  <c r="H54" i="1"/>
  <c r="G15" i="1"/>
  <c r="G111" i="1"/>
  <c r="G103" i="1"/>
  <c r="G17" i="1"/>
  <c r="H128" i="1"/>
  <c r="G128" i="1" s="1"/>
  <c r="H141" i="1"/>
  <c r="G154" i="1"/>
  <c r="I110" i="1"/>
  <c r="I108" i="1" s="1"/>
  <c r="I107" i="1" s="1"/>
  <c r="I140" i="1"/>
  <c r="H91" i="1" l="1"/>
  <c r="I66" i="1"/>
  <c r="I64" i="1" s="1"/>
  <c r="I56" i="1" s="1"/>
  <c r="I95" i="1" s="1"/>
  <c r="J68" i="1"/>
  <c r="G68" i="1" s="1"/>
  <c r="J85" i="1"/>
  <c r="J73" i="1"/>
  <c r="J69" i="1"/>
  <c r="G69" i="1" s="1"/>
  <c r="H66" i="1"/>
  <c r="K80" i="1"/>
  <c r="K77" i="1" s="1"/>
  <c r="J80" i="1"/>
  <c r="J88" i="1"/>
  <c r="H80" i="1"/>
  <c r="K91" i="1"/>
  <c r="K94" i="1" s="1"/>
  <c r="I88" i="1"/>
  <c r="J67" i="1"/>
  <c r="G67" i="1" s="1"/>
  <c r="J91" i="1"/>
  <c r="J94" i="1" s="1"/>
  <c r="H88" i="1"/>
  <c r="G88" i="1" s="1"/>
  <c r="I91" i="1"/>
  <c r="I94" i="1" s="1"/>
  <c r="K74" i="1"/>
  <c r="J66" i="1"/>
  <c r="G107" i="1"/>
  <c r="G110" i="1"/>
  <c r="G108" i="1"/>
  <c r="H140" i="1"/>
  <c r="G140" i="1" s="1"/>
  <c r="G141" i="1"/>
  <c r="G54" i="1"/>
  <c r="G66" i="1" l="1"/>
  <c r="H64" i="1"/>
  <c r="G73" i="1"/>
  <c r="J71" i="1"/>
  <c r="G71" i="1" s="1"/>
  <c r="G85" i="1"/>
  <c r="J83" i="1"/>
  <c r="G83" i="1" s="1"/>
  <c r="J64" i="1"/>
  <c r="J56" i="1" s="1"/>
  <c r="H77" i="1"/>
  <c r="G80" i="1"/>
  <c r="G74" i="1"/>
  <c r="K71" i="1"/>
  <c r="K95" i="1" s="1"/>
  <c r="H94" i="1"/>
  <c r="G94" i="1" s="1"/>
  <c r="G91" i="1"/>
  <c r="G64" i="1" l="1"/>
  <c r="H56" i="1"/>
  <c r="J77" i="1"/>
  <c r="J95" i="1" s="1"/>
  <c r="G77" i="1" l="1"/>
  <c r="H95" i="1"/>
  <c r="G95" i="1" s="1"/>
  <c r="G56" i="1"/>
</calcChain>
</file>

<file path=xl/sharedStrings.xml><?xml version="1.0" encoding="utf-8"?>
<sst xmlns="http://schemas.openxmlformats.org/spreadsheetml/2006/main" count="452" uniqueCount="352">
  <si>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</si>
  <si>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</si>
  <si>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</si>
  <si>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</si>
  <si>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</si>
  <si>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</si>
  <si>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</si>
  <si>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</si>
  <si>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</si>
  <si>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</si>
  <si>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</si>
  <si>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</si>
  <si>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</si>
  <si>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</si>
  <si>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</si>
  <si>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</si>
  <si>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</si>
  <si>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</si>
  <si>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</si>
  <si>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</si>
  <si>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</si>
  <si>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</si>
  <si>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</si>
  <si>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</si>
  <si>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</si>
  <si>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</si>
  <si>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</si>
  <si>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</si>
  <si>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</si>
  <si>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</si>
  <si>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</si>
  <si>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</si>
  <si>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</si>
  <si>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</si>
  <si>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</si>
  <si>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</si>
  <si>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</si>
  <si>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</si>
  <si>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</si>
  <si>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</si>
  <si>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</si>
  <si>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</si>
  <si>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филиал ПАО "Россети Юг"-"Ростовэнерго"</t>
  </si>
  <si>
    <t>6164266561</t>
  </si>
  <si>
    <t>616402001</t>
  </si>
  <si>
    <t>26516027</t>
  </si>
  <si>
    <t>1.4.2</t>
  </si>
  <si>
    <t>МКП "Ростгорсвет"</t>
  </si>
  <si>
    <t>6164246452</t>
  </si>
  <si>
    <t>616401001</t>
  </si>
  <si>
    <t>28056565</t>
  </si>
  <si>
    <t>1.4.3</t>
  </si>
  <si>
    <t>ООО «Спец-энерго»</t>
  </si>
  <si>
    <t>6167133640</t>
  </si>
  <si>
    <t>616701001</t>
  </si>
  <si>
    <t>30894589</t>
  </si>
  <si>
    <t>1.4.4</t>
  </si>
  <si>
    <t>АО «Донэнерго»</t>
  </si>
  <si>
    <t>6163089292</t>
  </si>
  <si>
    <t>616301001</t>
  </si>
  <si>
    <t>26457273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</si>
  <si>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</si>
  <si>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</si>
  <si>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</si>
  <si>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</si>
  <si>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</si>
  <si>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</si>
  <si>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</si>
  <si>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</si>
  <si>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</si>
  <si>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</si>
  <si>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</si>
  <si>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</si>
  <si>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</si>
  <si>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</si>
  <si>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</si>
  <si>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</si>
  <si>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</si>
  <si>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</si>
  <si>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</si>
  <si>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</si>
  <si>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</si>
  <si>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</si>
  <si>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</si>
  <si>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</si>
  <si>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</si>
  <si>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</si>
  <si>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</si>
  <si>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</si>
  <si>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</si>
  <si>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</si>
  <si>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</si>
  <si>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</si>
  <si>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</si>
  <si>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</si>
  <si>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</si>
  <si>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</si>
  <si>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</si>
  <si>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ОБЩЕСТВО С ОГРАНИЧЕННОЙ ОТВЕТСТВЕННОСТЬЮ "СПЕЦ-ЭНЕРГО"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</si>
  <si>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</si>
  <si>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</si>
  <si>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</si>
  <si>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</si>
  <si>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</si>
  <si>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</si>
  <si>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</si>
  <si>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</si>
  <si>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</si>
  <si>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</si>
  <si>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</si>
  <si>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</si>
  <si>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</si>
  <si>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</si>
  <si>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</si>
  <si>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</si>
  <si>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</si>
  <si>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</si>
  <si>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</si>
  <si>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</si>
  <si>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</si>
  <si>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</si>
  <si>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</si>
  <si>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</si>
  <si>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</si>
  <si>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</si>
  <si>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</si>
  <si>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</si>
  <si>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</si>
  <si>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</si>
  <si>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</si>
  <si>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</si>
  <si>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</si>
  <si>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</si>
  <si>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</si>
  <si>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</si>
  <si>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</si>
  <si>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</si>
  <si>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</si>
  <si>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</si>
  <si>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</si>
  <si>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</si>
  <si>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12.4.2</t>
  </si>
  <si>
    <t>12.4.3</t>
  </si>
  <si>
    <t>12.4.4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</si>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</sst>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"/>
  </numFmts>
  <fonts count="12" x14ac:knownFonts="1">
    <font>
      <sz val="9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horizontal="left" vertical="center"/>
    </xf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2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2" fillId="0" borderId="0" xfId="4" applyFont="1" applyAlignment="1">
      <alignment vertical="center"/>
    </xf>
    <xf numFmtId="49" fontId="2" fillId="0" borderId="0" xfId="4" applyFont="1" applyBorder="1" applyAlignment="1">
      <alignment vertical="center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49" fontId="2" fillId="0" borderId="5" xfId="4" applyFont="1" applyBorder="1" applyAlignment="1">
      <alignment vertical="center"/>
    </xf>
    <xf numFmtId="49" fontId="2" fillId="0" borderId="8" xfId="4" applyFont="1" applyBorder="1" applyAlignment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>
      <alignment horizontal="right" vertical="center"/>
    </xf>
    <xf numFmtId="0" fontId="7" fillId="0" borderId="0" xfId="1" applyFont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Font="1" applyBorder="1" applyAlignment="1">
      <alignment vertical="center"/>
    </xf>
    <xf numFmtId="49" fontId="2" fillId="0" borderId="1" xfId="4" applyFont="1" applyBorder="1" applyAlignment="1">
      <alignment horizontal="left" vertical="center" wrapText="1" indent="1"/>
    </xf>
    <xf numFmtId="49" fontId="8" fillId="0" borderId="1" xfId="4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right" vertical="center"/>
    </xf>
    <xf numFmtId="49" fontId="9" fillId="6" borderId="7" xfId="0" applyNumberFormat="1" applyFont="1" applyFill="1" applyBorder="1" applyAlignment="1">
      <alignment horizontal="center" vertical="top"/>
    </xf>
    <xf numFmtId="0" fontId="9" fillId="6" borderId="9" xfId="0" applyFont="1" applyFill="1" applyBorder="1" applyAlignment="1">
      <alignment horizontal="left" vertical="center" indent="1"/>
    </xf>
    <xf numFmtId="0" fontId="9" fillId="6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49" fontId="8" fillId="0" borderId="0" xfId="4" applyFont="1" applyBorder="1" applyAlignment="1">
      <alignment vertical="center"/>
    </xf>
    <xf numFmtId="0" fontId="10" fillId="7" borderId="0" xfId="6" applyFont="1" applyFill="1" applyAlignment="1">
      <alignment horizontal="center" vertical="center" wrapText="1"/>
    </xf>
    <xf numFmtId="0" fontId="2" fillId="7" borderId="7" xfId="6" applyFont="1" applyFill="1" applyBorder="1" applyAlignment="1">
      <alignment horizontal="left" vertical="center"/>
    </xf>
    <xf numFmtId="0" fontId="0" fillId="8" borderId="8" xfId="7" applyFont="1" applyFill="1" applyBorder="1" applyAlignment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>
      <alignment vertical="center"/>
    </xf>
    <xf numFmtId="49" fontId="8" fillId="0" borderId="0" xfId="4" applyFont="1" applyAlignment="1">
      <alignment vertical="center"/>
    </xf>
    <xf numFmtId="165" fontId="2" fillId="0" borderId="4" xfId="4" applyNumberFormat="1" applyFont="1" applyBorder="1" applyAlignment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>
      <alignment horizontal="center" vertical="top"/>
    </xf>
    <xf numFmtId="164" fontId="2" fillId="0" borderId="4" xfId="4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>
      <alignment horizontal="right" vertical="center"/>
    </xf>
    <xf numFmtId="164" fontId="2" fillId="4" borderId="4" xfId="8" applyNumberFormat="1" applyFont="1" applyFill="1" applyBorder="1" applyAlignment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Alignment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1" xfId="1" applyFont="1" applyBorder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Alignment="1">
      <alignment vertical="center"/>
    </xf>
  </cellXfs>
  <cellStyles count="9">
    <cellStyle name="Обычный" xfId="0" builtinId="0"/>
    <cellStyle name="Обычный 10" xfId="4" xr:uid="{B82605C2-C88E-4564-B3B8-6F1BE42726EF}"/>
    <cellStyle name="Обычный_MINENERGO.340.PRIL79(v0.1)" xfId="6" xr:uid="{7BC0ADFF-DB0B-49E7-BFC9-D916B6F8A5DB}"/>
    <cellStyle name="Обычный_ЖКУ_проект3" xfId="7" xr:uid="{2E9F5C03-7431-4D4B-A7D0-4AF837346F18}"/>
    <cellStyle name="Обычный_Полезный отпуск электроэнергии и мощности, реализуемой по нерегулируемым ценам" xfId="2" xr:uid="{B02A5B09-B801-4B14-A3D8-425CEC5BE38F}"/>
    <cellStyle name="Обычный_Полезный отпуск электроэнергии и мощности, реализуемой по регулируемым ценам" xfId="1" xr:uid="{190B76A1-5CDD-4831-87A4-3D105F2FE8E8}"/>
    <cellStyle name="Обычный_Продажа" xfId="8" xr:uid="{ADD91512-111A-4394-A54A-0A46A8E10990}"/>
    <cellStyle name="Обычный_Сведения об отпуске (передаче) электроэнергии потребителям распределительными сетевыми организациями" xfId="5" xr:uid="{95352DCB-C31E-4777-B3A7-D7A6B6D18CF5}"/>
    <cellStyle name="Обычный_Шаблон по источникам для Модуля Реестр (2)" xfId="3" xr:uid="{A5050234-CED4-419F-BE8A-A4EED2B65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&#1054;&#1058;&#1063;&#1045;&#1058;&#1053;&#1054;&#1057;&#1058;&#1068;%20&#1056;&#1057;&#1058;%20&#1080;%20&#1087;&#1088;&#1086;&#1095;&#1072;&#1103;\&#1060;&#1086;&#1088;&#1084;&#1072;%2046\2024\&#1084;&#1072;&#1088;&#1090;%202024%2046EP.STX(v1.0).xlsb" TargetMode="External"/><Relationship Id="rId1" Type="http://schemas.openxmlformats.org/officeDocument/2006/relationships/externalLinkPath" Target="&#1084;&#1072;&#1088;&#1090;%202024%2046EP.STX(v1.0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2024%20&#1075;&#1086;&#1076;/&#1044;&#1086;&#1085;&#1101;&#1085;&#1077;&#1088;&#1075;&#1086;/&#1084;&#1072;&#1088;&#1090;/&#1040;&#1082;&#1090;%20&#1086;&#1082;&#1072;&#1079;&#1072;&#1085;&#1080;&#1103;%20&#1091;&#1089;&#1083;&#1091;&#1075;%2003.202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15">
          <cell r="G15" t="str">
            <v>ООО «СК «Тесла»</v>
          </cell>
        </row>
        <row r="44">
          <cell r="G44" t="str">
            <v>Крадинов Алексадр Сергеевич</v>
          </cell>
        </row>
        <row r="45">
          <cell r="G45" t="str">
            <v>Зам. Директора</v>
          </cell>
        </row>
        <row r="46">
          <cell r="G46" t="str">
            <v>8 (863) 307-53-53</v>
          </cell>
        </row>
      </sheetData>
      <sheetData sheetId="3"/>
      <sheetData sheetId="4"/>
      <sheetData sheetId="5"/>
      <sheetData sheetId="6"/>
      <sheetData sheetId="7">
        <row r="2">
          <cell r="D2" t="str">
            <v>январь</v>
          </cell>
          <cell r="E2">
            <v>2018</v>
          </cell>
          <cell r="F2" t="str">
            <v>Да</v>
          </cell>
          <cell r="G2" t="str">
            <v>В целом по организации</v>
          </cell>
        </row>
        <row r="3">
          <cell r="D3" t="str">
            <v>февраль</v>
          </cell>
          <cell r="E3">
            <v>2019</v>
          </cell>
          <cell r="F3" t="str">
            <v>Нет</v>
          </cell>
          <cell r="G3" t="str">
            <v>По обособленному подразделению</v>
          </cell>
        </row>
        <row r="4">
          <cell r="D4" t="str">
            <v>март</v>
          </cell>
          <cell r="E4">
            <v>2020</v>
          </cell>
        </row>
        <row r="5">
          <cell r="D5" t="str">
            <v>апрель</v>
          </cell>
          <cell r="E5">
            <v>2021</v>
          </cell>
        </row>
        <row r="6">
          <cell r="D6" t="str">
            <v>май</v>
          </cell>
          <cell r="E6">
            <v>2022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  <row r="23">
          <cell r="D23" t="str">
            <v>https://portal.eias.ru/Portal/DownloadPage.aspx?type=12&amp;guid=????????-????-????-????-????????????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E2" t="str">
            <v>Азовский район</v>
          </cell>
        </row>
        <row r="3">
          <cell r="E3" t="str">
            <v>Аксайский район</v>
          </cell>
        </row>
        <row r="4">
          <cell r="E4" t="str">
            <v>Багаевский район</v>
          </cell>
        </row>
        <row r="5">
          <cell r="E5" t="str">
            <v>Белокалитвинский район</v>
          </cell>
        </row>
        <row r="6">
          <cell r="E6" t="str">
            <v>Боковский район</v>
          </cell>
        </row>
        <row r="7">
          <cell r="E7" t="str">
            <v>Верхнедонской район</v>
          </cell>
        </row>
        <row r="8">
          <cell r="E8" t="str">
            <v>Веселовский район</v>
          </cell>
        </row>
        <row r="9">
          <cell r="E9" t="str">
            <v>Волгодонской район</v>
          </cell>
        </row>
        <row r="10">
          <cell r="E10" t="str">
            <v>Город Азов</v>
          </cell>
        </row>
        <row r="11">
          <cell r="E11" t="str">
            <v>Город Батайск</v>
          </cell>
        </row>
        <row r="12">
          <cell r="E12" t="str">
            <v>Город Волгодонск</v>
          </cell>
        </row>
        <row r="13">
          <cell r="E13" t="str">
            <v>Город Гуково</v>
          </cell>
        </row>
        <row r="14">
          <cell r="E14" t="str">
            <v>Город Донецк</v>
          </cell>
        </row>
        <row r="15">
          <cell r="E15" t="str">
            <v>Город Зверево</v>
          </cell>
        </row>
        <row r="16">
          <cell r="E16" t="str">
            <v>Город Каменск-Шахтинский</v>
          </cell>
        </row>
        <row r="17">
          <cell r="E17" t="str">
            <v>Город Новочеркасск</v>
          </cell>
        </row>
        <row r="18">
          <cell r="E18" t="str">
            <v>Город Новошахтинск</v>
          </cell>
        </row>
        <row r="19">
          <cell r="E19" t="str">
            <v>Город Ростов-на-Дону</v>
          </cell>
        </row>
        <row r="20">
          <cell r="E20" t="str">
            <v>Город Таганрог</v>
          </cell>
        </row>
        <row r="21">
          <cell r="E21" t="str">
            <v>Город Шахты</v>
          </cell>
        </row>
        <row r="22">
          <cell r="E22" t="str">
            <v>Дубовский район</v>
          </cell>
        </row>
        <row r="23">
          <cell r="E23" t="str">
            <v>Егорлыкский район</v>
          </cell>
        </row>
        <row r="24">
          <cell r="E24" t="str">
            <v>Заветинский район</v>
          </cell>
        </row>
        <row r="25">
          <cell r="E25" t="str">
            <v>Зерноградский район</v>
          </cell>
        </row>
        <row r="26">
          <cell r="E26" t="str">
            <v>Зимовниковский район</v>
          </cell>
        </row>
        <row r="27">
          <cell r="E27" t="str">
            <v>Кагальницкий район</v>
          </cell>
        </row>
        <row r="28">
          <cell r="E28" t="str">
            <v>Каменский район</v>
          </cell>
        </row>
        <row r="29">
          <cell r="E29" t="str">
            <v>Кашарский район</v>
          </cell>
        </row>
        <row r="30">
          <cell r="E30" t="str">
            <v>Константиновский район</v>
          </cell>
        </row>
        <row r="31">
          <cell r="E31" t="str">
            <v>Красносулинский район</v>
          </cell>
        </row>
        <row r="32">
          <cell r="E32" t="str">
            <v>Куйбышевский район</v>
          </cell>
        </row>
        <row r="33">
          <cell r="E33" t="str">
            <v>Мартыновский район</v>
          </cell>
        </row>
        <row r="34">
          <cell r="E34" t="str">
            <v>Матвеево-Курганский район</v>
          </cell>
        </row>
        <row r="35">
          <cell r="E35" t="str">
            <v>Миллеровский район</v>
          </cell>
        </row>
        <row r="36">
          <cell r="E36" t="str">
            <v>Милютинский район</v>
          </cell>
        </row>
        <row r="37">
          <cell r="E37" t="str">
            <v>Морозовский район</v>
          </cell>
        </row>
        <row r="38">
          <cell r="E38" t="str">
            <v>Мясниковский район</v>
          </cell>
        </row>
        <row r="39">
          <cell r="E39" t="str">
            <v>Неклиновский район</v>
          </cell>
        </row>
        <row r="40">
          <cell r="E40" t="str">
            <v>Обливский район</v>
          </cell>
        </row>
        <row r="41">
          <cell r="E41" t="str">
            <v>Октябрьский район</v>
          </cell>
        </row>
        <row r="42">
          <cell r="E42" t="str">
            <v>Орловский район</v>
          </cell>
        </row>
        <row r="43">
          <cell r="E43" t="str">
            <v>Песчанокопский район</v>
          </cell>
        </row>
        <row r="44">
          <cell r="E44" t="str">
            <v>Пролетарский район</v>
          </cell>
        </row>
        <row r="45">
          <cell r="E45" t="str">
            <v>Ремонтненский район</v>
          </cell>
        </row>
        <row r="46">
          <cell r="E46" t="str">
            <v>Родионово-Несветайский район</v>
          </cell>
        </row>
        <row r="47">
          <cell r="E47" t="str">
            <v>Сальский район</v>
          </cell>
        </row>
        <row r="48">
          <cell r="E48" t="str">
            <v>Семикаракорский район</v>
          </cell>
        </row>
        <row r="49">
          <cell r="E49" t="str">
            <v>Советский район</v>
          </cell>
        </row>
        <row r="50">
          <cell r="E50" t="str">
            <v>Тарасовский район</v>
          </cell>
        </row>
        <row r="51">
          <cell r="E51" t="str">
            <v>Тацинский район</v>
          </cell>
        </row>
        <row r="52">
          <cell r="E52" t="str">
            <v>Усть-Донецкий район</v>
          </cell>
        </row>
        <row r="53">
          <cell r="E53" t="str">
            <v>Целинский район</v>
          </cell>
        </row>
        <row r="54">
          <cell r="E54" t="str">
            <v>Цимлянский район</v>
          </cell>
        </row>
        <row r="55">
          <cell r="E55" t="str">
            <v>Чертковский район</v>
          </cell>
        </row>
        <row r="56">
          <cell r="E56" t="str">
            <v>Шолоховский район</v>
          </cell>
        </row>
        <row r="93">
          <cell r="B93" t="str">
            <v>Город Ростов-на-Дону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"/>
    </sheetNames>
    <sheetDataSet>
      <sheetData sheetId="0">
        <row r="18">
          <cell r="H18">
            <v>12968.13</v>
          </cell>
        </row>
        <row r="21">
          <cell r="H21">
            <v>5659.26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D585-E496-46DA-9DCD-BB0C502C65A3}">
  <sheetPr codeName="ws_11">
    <tabColor indexed="31"/>
    <pageSetUpPr fitToPage="1"/>
  </sheetPr>
  <dimension ref="A1:CC185"/>
  <sheetViews>
    <sheetView showGridLines="0" tabSelected="1" topLeftCell="C7" zoomScale="90" zoomScaleNormal="90" workbookViewId="0">
      <pane xSplit="4" ySplit="6" topLeftCell="G13" activePane="bottomRight" state="frozen"/>
      <selection activeCell="G44" sqref="G44:G47"/>
      <selection pane="topRight" activeCell="G44" sqref="G44:G47"/>
      <selection pane="bottomLeft" activeCell="G44" sqref="G44:G47"/>
      <selection pane="bottomRight" activeCell="I132" sqref="I132"/>
    </sheetView>
  </sheetViews>
  <sheetFormatPr defaultColWidth="9.125" defaultRowHeight="11.4" x14ac:dyDescent="0.2"/>
  <cols>
    <col min="1" max="2" width="9.125" style="1" hidden="1" customWidth="1"/>
    <col min="3" max="3" width="4.125" style="1" customWidth="1"/>
    <col min="4" max="4" width="9.125" style="1" customWidth="1"/>
    <col min="5" max="5" width="89.875" style="1" customWidth="1"/>
    <col min="6" max="6" width="6.75" style="1" customWidth="1"/>
    <col min="7" max="11" width="15.75" style="1" customWidth="1"/>
    <col min="12" max="12" width="6.75" style="1" customWidth="1"/>
    <col min="13" max="16" width="15.75" style="1" customWidth="1"/>
    <col min="17" max="35" width="11.75" style="1" customWidth="1"/>
    <col min="36" max="16384" width="9.125" style="1"/>
  </cols>
  <sheetData>
    <row r="1" spans="1:81" hidden="1" x14ac:dyDescent="0.2">
      <c r="S1" s="2"/>
      <c r="T1" s="2"/>
      <c r="U1" s="2"/>
      <c r="V1" s="2"/>
      <c r="Y1" s="2"/>
      <c r="Z1" s="2"/>
      <c r="AA1" s="2"/>
      <c r="AB1" s="2"/>
      <c r="AC1" s="2"/>
      <c r="AN1" s="2"/>
      <c r="AO1" s="2"/>
      <c r="AP1" s="2"/>
      <c r="BC1" s="2"/>
      <c r="BF1" s="2"/>
      <c r="BI1" s="2"/>
      <c r="BL1" s="2"/>
      <c r="BM1" s="2"/>
      <c r="BO1" s="2"/>
      <c r="BQ1" s="2"/>
      <c r="BX1" s="2"/>
      <c r="BY1" s="2"/>
      <c r="CC1" s="2"/>
    </row>
    <row r="2" spans="1:81" hidden="1" x14ac:dyDescent="0.2"/>
    <row r="3" spans="1:81" hidden="1" x14ac:dyDescent="0.2"/>
    <row r="4" spans="1:81" hidden="1" x14ac:dyDescent="0.2">
      <c r="F4" s="3"/>
      <c r="G4" s="3"/>
      <c r="H4" s="3"/>
      <c r="I4" s="3"/>
      <c r="J4" s="3"/>
      <c r="K4" s="3"/>
      <c r="M4" s="3"/>
      <c r="N4" s="3"/>
      <c r="O4" s="3"/>
      <c r="P4" s="3"/>
      <c r="Q4" s="3"/>
    </row>
    <row r="5" spans="1:81" hidden="1" x14ac:dyDescent="0.2">
      <c r="A5" s="4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1" hidden="1" x14ac:dyDescent="0.2">
      <c r="A6" s="4"/>
    </row>
    <row r="7" spans="1:81" ht="12" customHeight="1" x14ac:dyDescent="0.2">
      <c r="A7" s="4"/>
      <c r="K7" s="5"/>
      <c r="Q7" s="6"/>
    </row>
    <row r="8" spans="1:81" ht="22.5" customHeight="1" x14ac:dyDescent="0.2">
      <c r="A8" s="4"/>
      <c r="D8" s="7" t="s">
        <v>11</v>
      </c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81" x14ac:dyDescent="0.2">
      <c r="A9" s="4"/>
      <c r="D9" s="8" t="str">
        <f>IF(org="","Не определено",org)</f>
        <v>ООО «СК «Тесла»</v>
      </c>
      <c r="E9" s="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81" ht="12" customHeight="1" x14ac:dyDescent="0.2">
      <c r="D10" s="9"/>
      <c r="E10" s="9"/>
      <c r="K10" s="10" t="s">
        <v>12</v>
      </c>
    </row>
    <row r="11" spans="1:81" ht="15" customHeight="1" x14ac:dyDescent="0.2">
      <c r="D11" s="11" t="s">
        <v>13</v>
      </c>
      <c r="E11" s="12" t="s">
        <v>14</v>
      </c>
      <c r="F11" s="12" t="s">
        <v>15</v>
      </c>
      <c r="G11" s="12" t="s">
        <v>16</v>
      </c>
      <c r="H11" s="12" t="s">
        <v>17</v>
      </c>
      <c r="I11" s="12"/>
      <c r="J11" s="12"/>
      <c r="K11" s="13"/>
      <c r="L11" s="14"/>
    </row>
    <row r="12" spans="1:81" ht="15" customHeight="1" x14ac:dyDescent="0.2">
      <c r="D12" s="15"/>
      <c r="E12" s="16"/>
      <c r="F12" s="16"/>
      <c r="G12" s="16"/>
      <c r="H12" s="17" t="s">
        <v>18</v>
      </c>
      <c r="I12" s="17" t="s">
        <v>19</v>
      </c>
      <c r="J12" s="17" t="s">
        <v>20</v>
      </c>
      <c r="K12" s="18" t="s">
        <v>21</v>
      </c>
      <c r="L12" s="14"/>
    </row>
    <row r="13" spans="1:81" ht="12" customHeight="1" x14ac:dyDescent="0.2">
      <c r="D13" s="19">
        <v>0</v>
      </c>
      <c r="E13" s="19">
        <v>1</v>
      </c>
      <c r="F13" s="19">
        <v>2</v>
      </c>
      <c r="G13" s="19">
        <v>3</v>
      </c>
      <c r="H13" s="19">
        <v>4</v>
      </c>
      <c r="I13" s="19">
        <v>5</v>
      </c>
      <c r="J13" s="19">
        <v>6</v>
      </c>
      <c r="K13" s="19">
        <v>7</v>
      </c>
    </row>
    <row r="14" spans="1:81" s="20" customFormat="1" ht="15" customHeight="1" x14ac:dyDescent="0.2">
      <c r="C14" s="21"/>
      <c r="D14" s="22" t="s">
        <v>22</v>
      </c>
      <c r="E14" s="23"/>
      <c r="F14" s="23"/>
      <c r="G14" s="23"/>
      <c r="H14" s="23"/>
      <c r="I14" s="23"/>
      <c r="J14" s="23"/>
      <c r="K14" s="24"/>
      <c r="L14" s="25"/>
    </row>
    <row r="15" spans="1:81" s="20" customFormat="1" ht="15" customHeight="1" x14ac:dyDescent="0.25">
      <c r="C15" s="21"/>
      <c r="D15" s="26" t="s">
        <v>23</v>
      </c>
      <c r="E15" s="27" t="s">
        <v>24</v>
      </c>
      <c r="F15" s="28">
        <v>10</v>
      </c>
      <c r="G15" s="29">
        <f>SUM(H15:K15)</f>
        <v>8312.2009999999991</v>
      </c>
      <c r="H15" s="29">
        <f>H16+H17+H20+H23</f>
        <v>6424.8729999999996</v>
      </c>
      <c r="I15" s="29">
        <f>I16+I17+I20+I23</f>
        <v>0</v>
      </c>
      <c r="J15" s="29">
        <f>J16+J17+J20+J23</f>
        <v>1887.3279999999997</v>
      </c>
      <c r="K15" s="29">
        <f>K16+K17+K20+K23</f>
        <v>0</v>
      </c>
      <c r="L15" s="25"/>
      <c r="M15" s="30"/>
      <c r="P15" s="31">
        <v>10</v>
      </c>
    </row>
    <row r="16" spans="1:81" s="20" customFormat="1" ht="15" customHeight="1" x14ac:dyDescent="0.25">
      <c r="C16" s="21"/>
      <c r="D16" s="26" t="s">
        <v>25</v>
      </c>
      <c r="E16" s="32" t="s">
        <v>26</v>
      </c>
      <c r="F16" s="28">
        <v>20</v>
      </c>
      <c r="G16" s="29">
        <f t="shared" ref="G16:G140" si="0">SUM(H16:K16)</f>
        <v>0</v>
      </c>
      <c r="H16" s="33"/>
      <c r="I16" s="33"/>
      <c r="J16" s="33"/>
      <c r="K16" s="33"/>
      <c r="L16" s="25"/>
      <c r="M16" s="30"/>
      <c r="P16" s="31">
        <v>20</v>
      </c>
    </row>
    <row r="17" spans="3:16" s="20" customFormat="1" ht="15" customHeight="1" x14ac:dyDescent="0.25">
      <c r="C17" s="21"/>
      <c r="D17" s="26" t="s">
        <v>27</v>
      </c>
      <c r="E17" s="32" t="s">
        <v>28</v>
      </c>
      <c r="F17" s="28">
        <v>30</v>
      </c>
      <c r="G17" s="29">
        <f t="shared" si="0"/>
        <v>0</v>
      </c>
      <c r="H17" s="29">
        <f>SUM(H18:H19)</f>
        <v>0</v>
      </c>
      <c r="I17" s="29">
        <f>SUM(I18:I19)</f>
        <v>0</v>
      </c>
      <c r="J17" s="29">
        <f>SUM(J18:J19)</f>
        <v>0</v>
      </c>
      <c r="K17" s="29">
        <f>SUM(K18:K19)</f>
        <v>0</v>
      </c>
      <c r="L17" s="25"/>
      <c r="M17" s="30"/>
      <c r="P17" s="31">
        <v>30</v>
      </c>
    </row>
    <row r="18" spans="3:16" s="20" customFormat="1" ht="13.2" hidden="1" x14ac:dyDescent="0.25">
      <c r="C18" s="21"/>
      <c r="D18" s="34" t="s">
        <v>29</v>
      </c>
      <c r="E18" s="35"/>
      <c r="F18" s="36" t="s">
        <v>30</v>
      </c>
      <c r="G18" s="37"/>
      <c r="H18" s="37"/>
      <c r="I18" s="37"/>
      <c r="J18" s="37"/>
      <c r="K18" s="37"/>
      <c r="L18" s="25"/>
      <c r="M18" s="30"/>
      <c r="P18" s="31"/>
    </row>
    <row r="19" spans="3:16" s="20" customFormat="1" ht="15" customHeight="1" x14ac:dyDescent="0.25">
      <c r="C19" s="21"/>
      <c r="D19" s="38"/>
      <c r="E19" s="39" t="s">
        <v>31</v>
      </c>
      <c r="F19" s="40"/>
      <c r="G19" s="40"/>
      <c r="H19" s="40"/>
      <c r="I19" s="40"/>
      <c r="J19" s="40"/>
      <c r="K19" s="41"/>
      <c r="L19" s="25"/>
      <c r="M19" s="30"/>
      <c r="P19" s="42"/>
    </row>
    <row r="20" spans="3:16" s="20" customFormat="1" ht="15" customHeight="1" x14ac:dyDescent="0.25">
      <c r="C20" s="21"/>
      <c r="D20" s="26" t="s">
        <v>32</v>
      </c>
      <c r="E20" s="32" t="s">
        <v>33</v>
      </c>
      <c r="F20" s="28" t="s">
        <v>34</v>
      </c>
      <c r="G20" s="29">
        <f t="shared" si="0"/>
        <v>0</v>
      </c>
      <c r="H20" s="29">
        <f>SUM(H21:H22)</f>
        <v>0</v>
      </c>
      <c r="I20" s="29">
        <f>SUM(I21:I22)</f>
        <v>0</v>
      </c>
      <c r="J20" s="29">
        <f>SUM(J21:J22)</f>
        <v>0</v>
      </c>
      <c r="K20" s="29">
        <f>SUM(K21:K22)</f>
        <v>0</v>
      </c>
      <c r="L20" s="25"/>
      <c r="M20" s="30"/>
      <c r="P20" s="42"/>
    </row>
    <row r="21" spans="3:16" s="20" customFormat="1" ht="13.2" hidden="1" x14ac:dyDescent="0.25">
      <c r="C21" s="21"/>
      <c r="D21" s="34" t="s">
        <v>35</v>
      </c>
      <c r="E21" s="35"/>
      <c r="F21" s="36" t="s">
        <v>34</v>
      </c>
      <c r="G21" s="37"/>
      <c r="H21" s="37"/>
      <c r="I21" s="37"/>
      <c r="J21" s="37"/>
      <c r="K21" s="37"/>
      <c r="L21" s="25"/>
      <c r="M21" s="30"/>
      <c r="P21" s="31"/>
    </row>
    <row r="22" spans="3:16" s="20" customFormat="1" ht="15" customHeight="1" x14ac:dyDescent="0.25">
      <c r="C22" s="21"/>
      <c r="D22" s="38"/>
      <c r="E22" s="39" t="s">
        <v>31</v>
      </c>
      <c r="F22" s="40"/>
      <c r="G22" s="40"/>
      <c r="H22" s="40"/>
      <c r="I22" s="40"/>
      <c r="J22" s="40"/>
      <c r="K22" s="41"/>
      <c r="L22" s="25"/>
      <c r="M22" s="30"/>
      <c r="P22" s="42"/>
    </row>
    <row r="23" spans="3:16" s="20" customFormat="1" ht="15" customHeight="1" x14ac:dyDescent="0.25">
      <c r="C23" s="21"/>
      <c r="D23" s="26" t="s">
        <v>36</v>
      </c>
      <c r="E23" s="32" t="s">
        <v>37</v>
      </c>
      <c r="F23" s="28" t="s">
        <v>38</v>
      </c>
      <c r="G23" s="29">
        <f t="shared" si="0"/>
        <v>8312.2009999999991</v>
      </c>
      <c r="H23" s="29">
        <f>SUM(H24:H29)</f>
        <v>6424.8729999999996</v>
      </c>
      <c r="I23" s="29">
        <f>SUM(I24:I29)</f>
        <v>0</v>
      </c>
      <c r="J23" s="29">
        <f>SUM(J24:J29)</f>
        <v>1887.3279999999997</v>
      </c>
      <c r="K23" s="29">
        <f>SUM(K24:K29)</f>
        <v>0</v>
      </c>
      <c r="L23" s="25"/>
      <c r="M23" s="30"/>
      <c r="P23" s="31">
        <v>40</v>
      </c>
    </row>
    <row r="24" spans="3:16" s="20" customFormat="1" ht="4.2" customHeight="1" x14ac:dyDescent="0.25">
      <c r="C24" s="21"/>
      <c r="D24" s="34" t="s">
        <v>39</v>
      </c>
      <c r="E24" s="35"/>
      <c r="F24" s="36" t="s">
        <v>38</v>
      </c>
      <c r="G24" s="37"/>
      <c r="H24" s="37"/>
      <c r="I24" s="37"/>
      <c r="J24" s="37"/>
      <c r="K24" s="37"/>
      <c r="L24" s="25"/>
      <c r="M24" s="30"/>
      <c r="P24" s="31"/>
    </row>
    <row r="25" spans="3:16" s="20" customFormat="1" ht="15" customHeight="1" x14ac:dyDescent="0.2">
      <c r="C25" s="43" t="s">
        <v>40</v>
      </c>
      <c r="D25" s="44" t="s">
        <v>41</v>
      </c>
      <c r="E25" s="45" t="s">
        <v>42</v>
      </c>
      <c r="F25" s="46">
        <v>431</v>
      </c>
      <c r="G25" s="47">
        <f>SUM(H25:K25)</f>
        <v>8038.652</v>
      </c>
      <c r="H25" s="48">
        <v>6424.8729999999996</v>
      </c>
      <c r="I25" s="48">
        <v>0</v>
      </c>
      <c r="J25" s="48">
        <v>1613.779</v>
      </c>
      <c r="K25" s="49"/>
      <c r="L25" s="25"/>
      <c r="M25" s="50" t="s">
        <v>43</v>
      </c>
      <c r="N25" s="51" t="s">
        <v>44</v>
      </c>
      <c r="O25" s="51" t="s">
        <v>45</v>
      </c>
    </row>
    <row r="26" spans="3:16" s="20" customFormat="1" ht="15" customHeight="1" x14ac:dyDescent="0.2">
      <c r="C26" s="43" t="s">
        <v>40</v>
      </c>
      <c r="D26" s="44" t="s">
        <v>46</v>
      </c>
      <c r="E26" s="45" t="s">
        <v>47</v>
      </c>
      <c r="F26" s="46">
        <v>432</v>
      </c>
      <c r="G26" s="47">
        <f>SUM(H26:K26)</f>
        <v>88.224000000000004</v>
      </c>
      <c r="H26" s="48"/>
      <c r="I26" s="48"/>
      <c r="J26" s="48">
        <v>88.224000000000004</v>
      </c>
      <c r="K26" s="49"/>
      <c r="L26" s="25"/>
      <c r="M26" s="50" t="s">
        <v>48</v>
      </c>
      <c r="N26" s="51" t="s">
        <v>49</v>
      </c>
      <c r="O26" s="51" t="s">
        <v>50</v>
      </c>
    </row>
    <row r="27" spans="3:16" s="20" customFormat="1" ht="15" customHeight="1" x14ac:dyDescent="0.2">
      <c r="C27" s="43" t="s">
        <v>40</v>
      </c>
      <c r="D27" s="44" t="s">
        <v>51</v>
      </c>
      <c r="E27" s="45" t="s">
        <v>52</v>
      </c>
      <c r="F27" s="46">
        <v>433</v>
      </c>
      <c r="G27" s="47">
        <f>SUM(H27:K27)</f>
        <v>41.302</v>
      </c>
      <c r="H27" s="48"/>
      <c r="I27" s="48"/>
      <c r="J27" s="48">
        <v>41.302</v>
      </c>
      <c r="K27" s="49"/>
      <c r="L27" s="25"/>
      <c r="M27" s="50" t="s">
        <v>53</v>
      </c>
      <c r="N27" s="51" t="s">
        <v>54</v>
      </c>
      <c r="O27" s="51" t="s">
        <v>55</v>
      </c>
    </row>
    <row r="28" spans="3:16" s="20" customFormat="1" ht="15" customHeight="1" x14ac:dyDescent="0.2">
      <c r="C28" s="43" t="s">
        <v>40</v>
      </c>
      <c r="D28" s="44" t="s">
        <v>56</v>
      </c>
      <c r="E28" s="45" t="s">
        <v>57</v>
      </c>
      <c r="F28" s="46">
        <v>434</v>
      </c>
      <c r="G28" s="47">
        <f>SUM(H28:K28)</f>
        <v>144.023</v>
      </c>
      <c r="H28" s="48"/>
      <c r="I28" s="48"/>
      <c r="J28" s="48">
        <v>144.023</v>
      </c>
      <c r="K28" s="49"/>
      <c r="L28" s="25"/>
      <c r="M28" s="50" t="s">
        <v>58</v>
      </c>
      <c r="N28" s="51" t="s">
        <v>59</v>
      </c>
      <c r="O28" s="51" t="s">
        <v>60</v>
      </c>
    </row>
    <row r="29" spans="3:16" s="20" customFormat="1" ht="15" customHeight="1" x14ac:dyDescent="0.25">
      <c r="C29" s="21"/>
      <c r="D29" s="38"/>
      <c r="E29" s="39" t="s">
        <v>31</v>
      </c>
      <c r="F29" s="40"/>
      <c r="G29" s="40"/>
      <c r="H29" s="40"/>
      <c r="I29" s="40"/>
      <c r="J29" s="40"/>
      <c r="K29" s="41"/>
      <c r="L29" s="25"/>
      <c r="M29" s="30"/>
      <c r="P29" s="31"/>
    </row>
    <row r="30" spans="3:16" s="20" customFormat="1" ht="15" customHeight="1" x14ac:dyDescent="0.25">
      <c r="C30" s="21"/>
      <c r="D30" s="26" t="s">
        <v>61</v>
      </c>
      <c r="E30" s="27" t="s">
        <v>62</v>
      </c>
      <c r="F30" s="28" t="s">
        <v>63</v>
      </c>
      <c r="G30" s="29">
        <f t="shared" si="0"/>
        <v>2659.7159999999999</v>
      </c>
      <c r="H30" s="29">
        <f>H32+H33+H34</f>
        <v>0</v>
      </c>
      <c r="I30" s="29">
        <f>I31+I33+I34</f>
        <v>0</v>
      </c>
      <c r="J30" s="29">
        <f>J31+J32+J34</f>
        <v>0</v>
      </c>
      <c r="K30" s="29">
        <f>K31+K32+K33</f>
        <v>2659.7159999999999</v>
      </c>
      <c r="L30" s="25"/>
      <c r="M30" s="30"/>
      <c r="P30" s="31">
        <v>50</v>
      </c>
    </row>
    <row r="31" spans="3:16" s="20" customFormat="1" ht="15" customHeight="1" x14ac:dyDescent="0.25">
      <c r="C31" s="21"/>
      <c r="D31" s="26" t="s">
        <v>64</v>
      </c>
      <c r="E31" s="32" t="s">
        <v>18</v>
      </c>
      <c r="F31" s="28" t="s">
        <v>65</v>
      </c>
      <c r="G31" s="29">
        <f t="shared" si="0"/>
        <v>0</v>
      </c>
      <c r="H31" s="52"/>
      <c r="I31" s="33"/>
      <c r="J31" s="33"/>
      <c r="K31" s="33"/>
      <c r="L31" s="25"/>
      <c r="M31" s="30"/>
      <c r="P31" s="31">
        <v>60</v>
      </c>
    </row>
    <row r="32" spans="3:16" s="20" customFormat="1" ht="15" customHeight="1" x14ac:dyDescent="0.25">
      <c r="C32" s="21"/>
      <c r="D32" s="26" t="s">
        <v>66</v>
      </c>
      <c r="E32" s="32" t="s">
        <v>19</v>
      </c>
      <c r="F32" s="28" t="s">
        <v>67</v>
      </c>
      <c r="G32" s="29">
        <f t="shared" si="0"/>
        <v>0</v>
      </c>
      <c r="H32" s="33"/>
      <c r="I32" s="52"/>
      <c r="J32" s="33">
        <v>0</v>
      </c>
      <c r="K32" s="33"/>
      <c r="L32" s="25"/>
      <c r="M32" s="30"/>
      <c r="P32" s="31">
        <v>70</v>
      </c>
    </row>
    <row r="33" spans="3:16" s="20" customFormat="1" ht="15" customHeight="1" x14ac:dyDescent="0.25">
      <c r="C33" s="21"/>
      <c r="D33" s="26" t="s">
        <v>68</v>
      </c>
      <c r="E33" s="32" t="s">
        <v>20</v>
      </c>
      <c r="F33" s="28" t="s">
        <v>69</v>
      </c>
      <c r="G33" s="29">
        <f t="shared" si="0"/>
        <v>2659.7159999999999</v>
      </c>
      <c r="H33" s="33"/>
      <c r="I33" s="33"/>
      <c r="J33" s="52"/>
      <c r="K33" s="33">
        <v>2659.7159999999999</v>
      </c>
      <c r="L33" s="25"/>
      <c r="M33" s="30"/>
      <c r="P33" s="31">
        <v>80</v>
      </c>
    </row>
    <row r="34" spans="3:16" s="20" customFormat="1" ht="15" customHeight="1" x14ac:dyDescent="0.25">
      <c r="C34" s="21"/>
      <c r="D34" s="26" t="s">
        <v>70</v>
      </c>
      <c r="E34" s="32" t="s">
        <v>71</v>
      </c>
      <c r="F34" s="28" t="s">
        <v>72</v>
      </c>
      <c r="G34" s="29">
        <f t="shared" si="0"/>
        <v>0</v>
      </c>
      <c r="H34" s="33"/>
      <c r="I34" s="33"/>
      <c r="J34" s="33"/>
      <c r="K34" s="52"/>
      <c r="L34" s="25"/>
      <c r="M34" s="30"/>
      <c r="P34" s="31">
        <v>90</v>
      </c>
    </row>
    <row r="35" spans="3:16" s="20" customFormat="1" ht="15" customHeight="1" x14ac:dyDescent="0.25">
      <c r="C35" s="21"/>
      <c r="D35" s="26" t="s">
        <v>73</v>
      </c>
      <c r="E35" s="53" t="s">
        <v>74</v>
      </c>
      <c r="F35" s="28" t="s">
        <v>75</v>
      </c>
      <c r="G35" s="29">
        <f t="shared" si="0"/>
        <v>0</v>
      </c>
      <c r="H35" s="33"/>
      <c r="I35" s="33"/>
      <c r="J35" s="33"/>
      <c r="K35" s="33"/>
      <c r="L35" s="25"/>
      <c r="M35" s="30"/>
      <c r="P35" s="31"/>
    </row>
    <row r="36" spans="3:16" s="20" customFormat="1" ht="15" customHeight="1" x14ac:dyDescent="0.25">
      <c r="C36" s="21"/>
      <c r="D36" s="26" t="s">
        <v>76</v>
      </c>
      <c r="E36" s="27" t="s">
        <v>77</v>
      </c>
      <c r="F36" s="28" t="s">
        <v>78</v>
      </c>
      <c r="G36" s="29">
        <f t="shared" si="0"/>
        <v>7733.012999999999</v>
      </c>
      <c r="H36" s="29">
        <f>H37+H39+H42+H46</f>
        <v>4823.91</v>
      </c>
      <c r="I36" s="29">
        <f>I37+I39+I42+I46</f>
        <v>0</v>
      </c>
      <c r="J36" s="29">
        <f>J37+J39+J42+J46</f>
        <v>433.53</v>
      </c>
      <c r="K36" s="29">
        <f>K37+K39+K42+K46</f>
        <v>2475.5729999999999</v>
      </c>
      <c r="L36" s="25"/>
      <c r="M36" s="30"/>
      <c r="P36" s="31">
        <v>100</v>
      </c>
    </row>
    <row r="37" spans="3:16" s="20" customFormat="1" ht="22.8" x14ac:dyDescent="0.25">
      <c r="C37" s="21"/>
      <c r="D37" s="26" t="s">
        <v>79</v>
      </c>
      <c r="E37" s="32" t="s">
        <v>80</v>
      </c>
      <c r="F37" s="28" t="s">
        <v>81</v>
      </c>
      <c r="G37" s="29">
        <f t="shared" si="0"/>
        <v>0</v>
      </c>
      <c r="H37" s="33"/>
      <c r="I37" s="33"/>
      <c r="J37" s="33"/>
      <c r="K37" s="33"/>
      <c r="L37" s="25"/>
      <c r="M37" s="30"/>
      <c r="P37" s="31"/>
    </row>
    <row r="38" spans="3:16" s="20" customFormat="1" ht="15" customHeight="1" x14ac:dyDescent="0.25">
      <c r="C38" s="21"/>
      <c r="D38" s="26" t="s">
        <v>82</v>
      </c>
      <c r="E38" s="54" t="s">
        <v>83</v>
      </c>
      <c r="F38" s="28" t="s">
        <v>84</v>
      </c>
      <c r="G38" s="29">
        <f t="shared" si="0"/>
        <v>0</v>
      </c>
      <c r="H38" s="33"/>
      <c r="I38" s="33"/>
      <c r="J38" s="33"/>
      <c r="K38" s="33"/>
      <c r="L38" s="25"/>
      <c r="M38" s="30"/>
      <c r="P38" s="31"/>
    </row>
    <row r="39" spans="3:16" s="20" customFormat="1" ht="15" customHeight="1" x14ac:dyDescent="0.25">
      <c r="C39" s="21"/>
      <c r="D39" s="26" t="s">
        <v>85</v>
      </c>
      <c r="E39" s="32" t="s">
        <v>86</v>
      </c>
      <c r="F39" s="28" t="s">
        <v>87</v>
      </c>
      <c r="G39" s="29">
        <f t="shared" si="0"/>
        <v>7647.262999999999</v>
      </c>
      <c r="H39" s="33">
        <v>4823.91</v>
      </c>
      <c r="I39" s="33">
        <v>0</v>
      </c>
      <c r="J39" s="33">
        <v>347.78</v>
      </c>
      <c r="K39" s="33">
        <v>2475.5729999999999</v>
      </c>
      <c r="L39" s="25"/>
      <c r="M39" s="30"/>
      <c r="P39" s="31"/>
    </row>
    <row r="40" spans="3:16" s="20" customFormat="1" ht="15" customHeight="1" x14ac:dyDescent="0.25">
      <c r="C40" s="21"/>
      <c r="D40" s="26" t="s">
        <v>88</v>
      </c>
      <c r="E40" s="54" t="s">
        <v>89</v>
      </c>
      <c r="F40" s="28" t="s">
        <v>90</v>
      </c>
      <c r="G40" s="29">
        <f t="shared" si="0"/>
        <v>0</v>
      </c>
      <c r="H40" s="33"/>
      <c r="I40" s="33"/>
      <c r="J40" s="33"/>
      <c r="K40" s="33"/>
      <c r="L40" s="25"/>
      <c r="M40" s="30"/>
      <c r="P40" s="31"/>
    </row>
    <row r="41" spans="3:16" s="20" customFormat="1" ht="15" customHeight="1" x14ac:dyDescent="0.25">
      <c r="C41" s="21"/>
      <c r="D41" s="26" t="s">
        <v>91</v>
      </c>
      <c r="E41" s="55" t="s">
        <v>83</v>
      </c>
      <c r="F41" s="28" t="s">
        <v>92</v>
      </c>
      <c r="G41" s="29">
        <f t="shared" si="0"/>
        <v>0</v>
      </c>
      <c r="H41" s="33"/>
      <c r="I41" s="33"/>
      <c r="J41" s="33"/>
      <c r="K41" s="33"/>
      <c r="L41" s="25"/>
      <c r="M41" s="30"/>
      <c r="P41" s="31"/>
    </row>
    <row r="42" spans="3:16" s="20" customFormat="1" ht="15" customHeight="1" x14ac:dyDescent="0.25">
      <c r="C42" s="21"/>
      <c r="D42" s="26" t="s">
        <v>93</v>
      </c>
      <c r="E42" s="32" t="s">
        <v>94</v>
      </c>
      <c r="F42" s="28" t="s">
        <v>95</v>
      </c>
      <c r="G42" s="29">
        <f t="shared" si="0"/>
        <v>85.75</v>
      </c>
      <c r="H42" s="29">
        <f>SUM(H43:H45)</f>
        <v>0</v>
      </c>
      <c r="I42" s="29">
        <f>SUM(I43:I45)</f>
        <v>0</v>
      </c>
      <c r="J42" s="29">
        <f>SUM(J43:J45)</f>
        <v>85.75</v>
      </c>
      <c r="K42" s="29">
        <f>SUM(K43:K45)</f>
        <v>0</v>
      </c>
      <c r="L42" s="25"/>
      <c r="M42" s="30"/>
      <c r="P42" s="31"/>
    </row>
    <row r="43" spans="3:16" s="20" customFormat="1" ht="13.2" hidden="1" x14ac:dyDescent="0.25">
      <c r="C43" s="21"/>
      <c r="D43" s="34" t="s">
        <v>96</v>
      </c>
      <c r="E43" s="35"/>
      <c r="F43" s="36" t="s">
        <v>95</v>
      </c>
      <c r="G43" s="37"/>
      <c r="H43" s="37"/>
      <c r="I43" s="37"/>
      <c r="J43" s="37"/>
      <c r="K43" s="37"/>
      <c r="L43" s="25"/>
      <c r="M43" s="30"/>
      <c r="P43" s="31"/>
    </row>
    <row r="44" spans="3:16" s="20" customFormat="1" ht="15" customHeight="1" x14ac:dyDescent="0.2">
      <c r="C44" s="43" t="s">
        <v>40</v>
      </c>
      <c r="D44" s="44" t="s">
        <v>97</v>
      </c>
      <c r="E44" s="45" t="s">
        <v>98</v>
      </c>
      <c r="F44" s="46">
        <v>751</v>
      </c>
      <c r="G44" s="47">
        <f>SUM(H44:K44)</f>
        <v>85.75</v>
      </c>
      <c r="H44" s="48"/>
      <c r="I44" s="48"/>
      <c r="J44" s="48">
        <v>85.75</v>
      </c>
      <c r="K44" s="49"/>
      <c r="L44" s="25"/>
      <c r="M44" s="50" t="s">
        <v>53</v>
      </c>
      <c r="N44" s="51" t="s">
        <v>54</v>
      </c>
      <c r="O44" s="51" t="s">
        <v>55</v>
      </c>
    </row>
    <row r="45" spans="3:16" s="20" customFormat="1" ht="15" customHeight="1" x14ac:dyDescent="0.25">
      <c r="C45" s="21"/>
      <c r="D45" s="56"/>
      <c r="E45" s="39" t="s">
        <v>31</v>
      </c>
      <c r="F45" s="40"/>
      <c r="G45" s="40"/>
      <c r="H45" s="40"/>
      <c r="I45" s="40"/>
      <c r="J45" s="40"/>
      <c r="K45" s="41"/>
      <c r="L45" s="25"/>
      <c r="M45" s="30"/>
      <c r="P45" s="31"/>
    </row>
    <row r="46" spans="3:16" s="20" customFormat="1" ht="15" customHeight="1" x14ac:dyDescent="0.25">
      <c r="C46" s="21"/>
      <c r="D46" s="26" t="s">
        <v>99</v>
      </c>
      <c r="E46" s="32" t="s">
        <v>100</v>
      </c>
      <c r="F46" s="28" t="s">
        <v>101</v>
      </c>
      <c r="G46" s="29">
        <f t="shared" si="0"/>
        <v>0</v>
      </c>
      <c r="H46" s="33"/>
      <c r="I46" s="33"/>
      <c r="J46" s="33"/>
      <c r="K46" s="33"/>
      <c r="L46" s="25"/>
      <c r="M46" s="30"/>
      <c r="P46" s="31">
        <v>120</v>
      </c>
    </row>
    <row r="47" spans="3:16" s="20" customFormat="1" ht="15" customHeight="1" x14ac:dyDescent="0.25">
      <c r="C47" s="21"/>
      <c r="D47" s="26" t="s">
        <v>102</v>
      </c>
      <c r="E47" s="27" t="s">
        <v>103</v>
      </c>
      <c r="F47" s="28" t="s">
        <v>104</v>
      </c>
      <c r="G47" s="29">
        <f t="shared" si="0"/>
        <v>2815.0419999999999</v>
      </c>
      <c r="H47" s="33">
        <v>1567.559</v>
      </c>
      <c r="I47" s="33">
        <v>0</v>
      </c>
      <c r="J47" s="33">
        <v>1247.4829999999999</v>
      </c>
      <c r="K47" s="33"/>
      <c r="L47" s="25"/>
      <c r="M47" s="30"/>
      <c r="P47" s="31">
        <v>150</v>
      </c>
    </row>
    <row r="48" spans="3:16" s="20" customFormat="1" ht="15" customHeight="1" x14ac:dyDescent="0.25">
      <c r="C48" s="21"/>
      <c r="D48" s="26" t="s">
        <v>105</v>
      </c>
      <c r="E48" s="27" t="s">
        <v>106</v>
      </c>
      <c r="F48" s="28" t="s">
        <v>107</v>
      </c>
      <c r="G48" s="29">
        <f t="shared" si="0"/>
        <v>0</v>
      </c>
      <c r="H48" s="33"/>
      <c r="I48" s="33"/>
      <c r="J48" s="33"/>
      <c r="K48" s="33"/>
      <c r="L48" s="25"/>
      <c r="M48" s="30"/>
      <c r="P48" s="31">
        <v>160</v>
      </c>
    </row>
    <row r="49" spans="3:16" s="20" customFormat="1" ht="15" customHeight="1" x14ac:dyDescent="0.25">
      <c r="C49" s="21"/>
      <c r="D49" s="26" t="s">
        <v>108</v>
      </c>
      <c r="E49" s="27" t="s">
        <v>109</v>
      </c>
      <c r="F49" s="28" t="s">
        <v>110</v>
      </c>
      <c r="G49" s="29">
        <f t="shared" si="0"/>
        <v>0</v>
      </c>
      <c r="H49" s="33"/>
      <c r="I49" s="33"/>
      <c r="J49" s="33"/>
      <c r="K49" s="33"/>
      <c r="L49" s="25"/>
      <c r="M49" s="30"/>
      <c r="P49" s="31">
        <v>180</v>
      </c>
    </row>
    <row r="50" spans="3:16" s="20" customFormat="1" ht="15" customHeight="1" x14ac:dyDescent="0.25">
      <c r="C50" s="21"/>
      <c r="D50" s="26" t="s">
        <v>111</v>
      </c>
      <c r="E50" s="27" t="s">
        <v>112</v>
      </c>
      <c r="F50" s="28" t="s">
        <v>113</v>
      </c>
      <c r="G50" s="29">
        <f t="shared" si="0"/>
        <v>423.86199999999997</v>
      </c>
      <c r="H50" s="33">
        <v>33.404000000000003</v>
      </c>
      <c r="I50" s="33">
        <v>0</v>
      </c>
      <c r="J50" s="33">
        <v>206.315</v>
      </c>
      <c r="K50" s="33">
        <v>184.143</v>
      </c>
      <c r="L50" s="25"/>
      <c r="M50" s="30"/>
      <c r="P50" s="31">
        <v>190</v>
      </c>
    </row>
    <row r="51" spans="3:16" s="20" customFormat="1" ht="15" customHeight="1" x14ac:dyDescent="0.25">
      <c r="C51" s="21"/>
      <c r="D51" s="26" t="s">
        <v>114</v>
      </c>
      <c r="E51" s="32" t="s">
        <v>115</v>
      </c>
      <c r="F51" s="28" t="s">
        <v>116</v>
      </c>
      <c r="G51" s="29">
        <f t="shared" si="0"/>
        <v>0</v>
      </c>
      <c r="H51" s="33"/>
      <c r="I51" s="33"/>
      <c r="J51" s="33"/>
      <c r="K51" s="33"/>
      <c r="L51" s="25"/>
      <c r="M51" s="30"/>
      <c r="P51" s="31">
        <v>200</v>
      </c>
    </row>
    <row r="52" spans="3:16" s="20" customFormat="1" ht="15" customHeight="1" x14ac:dyDescent="0.25">
      <c r="C52" s="21"/>
      <c r="D52" s="26" t="s">
        <v>117</v>
      </c>
      <c r="E52" s="27" t="s">
        <v>118</v>
      </c>
      <c r="F52" s="28" t="s">
        <v>119</v>
      </c>
      <c r="G52" s="29">
        <f t="shared" si="0"/>
        <v>423.86199999999997</v>
      </c>
      <c r="H52" s="33">
        <v>33.404000000000003</v>
      </c>
      <c r="I52" s="33">
        <v>0</v>
      </c>
      <c r="J52" s="33">
        <v>206.315</v>
      </c>
      <c r="K52" s="33">
        <v>184.143</v>
      </c>
      <c r="L52" s="25"/>
      <c r="M52" s="30"/>
      <c r="P52" s="42"/>
    </row>
    <row r="53" spans="3:16" s="20" customFormat="1" ht="22.8" x14ac:dyDescent="0.25">
      <c r="C53" s="21"/>
      <c r="D53" s="26" t="s">
        <v>120</v>
      </c>
      <c r="E53" s="53" t="s">
        <v>121</v>
      </c>
      <c r="F53" s="28" t="s">
        <v>122</v>
      </c>
      <c r="G53" s="29">
        <f t="shared" si="0"/>
        <v>0</v>
      </c>
      <c r="H53" s="29">
        <f>H50-H52</f>
        <v>0</v>
      </c>
      <c r="I53" s="29">
        <f>I50-I52</f>
        <v>0</v>
      </c>
      <c r="J53" s="29">
        <f>J50-J52</f>
        <v>0</v>
      </c>
      <c r="K53" s="29">
        <f>K50-K52</f>
        <v>0</v>
      </c>
      <c r="L53" s="25"/>
      <c r="M53" s="30"/>
      <c r="P53" s="42"/>
    </row>
    <row r="54" spans="3:16" s="20" customFormat="1" ht="15" customHeight="1" x14ac:dyDescent="0.25">
      <c r="C54" s="21"/>
      <c r="D54" s="26" t="s">
        <v>123</v>
      </c>
      <c r="E54" s="27" t="s">
        <v>124</v>
      </c>
      <c r="F54" s="28" t="s">
        <v>125</v>
      </c>
      <c r="G54" s="29">
        <f t="shared" si="0"/>
        <v>0</v>
      </c>
      <c r="H54" s="29">
        <f>(H15+H30+H35)-(H36+H47+H48+H49+H50)</f>
        <v>0</v>
      </c>
      <c r="I54" s="29">
        <f>(I15+I30+I35)-(I36+I47+I48+I49+I50)</f>
        <v>0</v>
      </c>
      <c r="J54" s="29">
        <f>(J15+J30+J35)-(J36+J47+J48+J49+J50)</f>
        <v>0</v>
      </c>
      <c r="K54" s="29">
        <f>(K15+K30+K35)-(K36+K47+K48+K49+K50)</f>
        <v>0</v>
      </c>
      <c r="L54" s="25"/>
      <c r="M54" s="30"/>
      <c r="P54" s="31">
        <v>210</v>
      </c>
    </row>
    <row r="55" spans="3:16" s="20" customFormat="1" ht="15" customHeight="1" x14ac:dyDescent="0.25">
      <c r="C55" s="21"/>
      <c r="D55" s="22" t="s">
        <v>126</v>
      </c>
      <c r="E55" s="23"/>
      <c r="F55" s="23"/>
      <c r="G55" s="23"/>
      <c r="H55" s="23"/>
      <c r="I55" s="23"/>
      <c r="J55" s="23"/>
      <c r="K55" s="24"/>
      <c r="L55" s="25"/>
      <c r="M55" s="30"/>
      <c r="P55" s="42"/>
    </row>
    <row r="56" spans="3:16" s="20" customFormat="1" ht="15" customHeight="1" x14ac:dyDescent="0.25">
      <c r="C56" s="21"/>
      <c r="D56" s="26" t="s">
        <v>127</v>
      </c>
      <c r="E56" s="27" t="s">
        <v>24</v>
      </c>
      <c r="F56" s="28" t="s">
        <v>128</v>
      </c>
      <c r="G56" s="29">
        <f t="shared" si="0"/>
        <v>17.050999999999998</v>
      </c>
      <c r="H56" s="29">
        <f>H57+H58+H61+H64</f>
        <v>13.17948272942389</v>
      </c>
      <c r="I56" s="29">
        <f>I57+I58+I61+I64</f>
        <v>0</v>
      </c>
      <c r="J56" s="29">
        <f>J57+J58+J61+J64</f>
        <v>3.8715172705761085</v>
      </c>
      <c r="K56" s="29">
        <f>K57+K58+K61+K64</f>
        <v>0</v>
      </c>
      <c r="L56" s="25"/>
      <c r="M56" s="30"/>
      <c r="P56" s="31">
        <v>300</v>
      </c>
    </row>
    <row r="57" spans="3:16" s="20" customFormat="1" ht="15" customHeight="1" x14ac:dyDescent="0.25">
      <c r="C57" s="21"/>
      <c r="D57" s="26" t="s">
        <v>129</v>
      </c>
      <c r="E57" s="32" t="s">
        <v>26</v>
      </c>
      <c r="F57" s="28" t="s">
        <v>130</v>
      </c>
      <c r="G57" s="29">
        <f t="shared" si="0"/>
        <v>0</v>
      </c>
      <c r="H57" s="33"/>
      <c r="I57" s="33"/>
      <c r="J57" s="33"/>
      <c r="K57" s="33"/>
      <c r="L57" s="25"/>
      <c r="M57" s="30"/>
      <c r="P57" s="31">
        <v>310</v>
      </c>
    </row>
    <row r="58" spans="3:16" s="20" customFormat="1" ht="15" customHeight="1" x14ac:dyDescent="0.25">
      <c r="C58" s="21"/>
      <c r="D58" s="26" t="s">
        <v>131</v>
      </c>
      <c r="E58" s="32" t="s">
        <v>28</v>
      </c>
      <c r="F58" s="28" t="s">
        <v>132</v>
      </c>
      <c r="G58" s="29">
        <f t="shared" si="0"/>
        <v>0</v>
      </c>
      <c r="H58" s="29">
        <f>SUM(H59:H60)</f>
        <v>0</v>
      </c>
      <c r="I58" s="29">
        <f>SUM(I59:I60)</f>
        <v>0</v>
      </c>
      <c r="J58" s="29">
        <f>SUM(J59:J60)</f>
        <v>0</v>
      </c>
      <c r="K58" s="29">
        <f>SUM(K59:K60)</f>
        <v>0</v>
      </c>
      <c r="L58" s="25"/>
      <c r="M58" s="30"/>
      <c r="P58" s="31">
        <v>320</v>
      </c>
    </row>
    <row r="59" spans="3:16" s="20" customFormat="1" ht="13.2" hidden="1" x14ac:dyDescent="0.25">
      <c r="C59" s="21"/>
      <c r="D59" s="34" t="s">
        <v>133</v>
      </c>
      <c r="E59" s="35"/>
      <c r="F59" s="36" t="s">
        <v>132</v>
      </c>
      <c r="G59" s="37"/>
      <c r="H59" s="37"/>
      <c r="I59" s="37"/>
      <c r="J59" s="37"/>
      <c r="K59" s="37"/>
      <c r="L59" s="25"/>
      <c r="M59" s="30"/>
      <c r="P59" s="31"/>
    </row>
    <row r="60" spans="3:16" s="20" customFormat="1" ht="15" customHeight="1" x14ac:dyDescent="0.25">
      <c r="C60" s="21"/>
      <c r="D60" s="38"/>
      <c r="E60" s="39" t="s">
        <v>31</v>
      </c>
      <c r="F60" s="40"/>
      <c r="G60" s="40"/>
      <c r="H60" s="40"/>
      <c r="I60" s="40"/>
      <c r="J60" s="40"/>
      <c r="K60" s="41"/>
      <c r="L60" s="25"/>
      <c r="M60" s="30"/>
      <c r="P60" s="31"/>
    </row>
    <row r="61" spans="3:16" s="20" customFormat="1" ht="15" customHeight="1" x14ac:dyDescent="0.25">
      <c r="C61" s="21"/>
      <c r="D61" s="26" t="s">
        <v>134</v>
      </c>
      <c r="E61" s="32" t="s">
        <v>33</v>
      </c>
      <c r="F61" s="28" t="s">
        <v>135</v>
      </c>
      <c r="G61" s="29">
        <f t="shared" si="0"/>
        <v>0</v>
      </c>
      <c r="H61" s="29">
        <f>SUM(H62:H63)</f>
        <v>0</v>
      </c>
      <c r="I61" s="29">
        <f>SUM(I62:I63)</f>
        <v>0</v>
      </c>
      <c r="J61" s="29">
        <f>SUM(J62:J63)</f>
        <v>0</v>
      </c>
      <c r="K61" s="29">
        <f>SUM(K62:K63)</f>
        <v>0</v>
      </c>
      <c r="L61" s="25"/>
      <c r="M61" s="30"/>
      <c r="P61" s="31"/>
    </row>
    <row r="62" spans="3:16" s="20" customFormat="1" ht="12.75" hidden="1" customHeight="1" x14ac:dyDescent="0.25">
      <c r="C62" s="21"/>
      <c r="D62" s="34" t="s">
        <v>136</v>
      </c>
      <c r="E62" s="35"/>
      <c r="F62" s="36" t="s">
        <v>135</v>
      </c>
      <c r="G62" s="37"/>
      <c r="H62" s="37"/>
      <c r="I62" s="37"/>
      <c r="J62" s="37"/>
      <c r="K62" s="37"/>
      <c r="L62" s="25"/>
      <c r="M62" s="30"/>
      <c r="P62" s="31"/>
    </row>
    <row r="63" spans="3:16" s="20" customFormat="1" ht="15" customHeight="1" x14ac:dyDescent="0.25">
      <c r="C63" s="21"/>
      <c r="D63" s="38"/>
      <c r="E63" s="39" t="s">
        <v>31</v>
      </c>
      <c r="F63" s="40"/>
      <c r="G63" s="40"/>
      <c r="H63" s="40"/>
      <c r="I63" s="40"/>
      <c r="J63" s="40"/>
      <c r="K63" s="41"/>
      <c r="L63" s="25"/>
      <c r="M63" s="30"/>
      <c r="P63" s="31"/>
    </row>
    <row r="64" spans="3:16" s="20" customFormat="1" ht="15" customHeight="1" x14ac:dyDescent="0.25">
      <c r="C64" s="21"/>
      <c r="D64" s="26" t="s">
        <v>137</v>
      </c>
      <c r="E64" s="32" t="s">
        <v>37</v>
      </c>
      <c r="F64" s="28" t="s">
        <v>138</v>
      </c>
      <c r="G64" s="29">
        <f t="shared" si="0"/>
        <v>17.050999999999998</v>
      </c>
      <c r="H64" s="29">
        <f>SUM(H65:H70)</f>
        <v>13.17948272942389</v>
      </c>
      <c r="I64" s="29">
        <f>SUM(I65:I70)</f>
        <v>0</v>
      </c>
      <c r="J64" s="29">
        <f>SUM(J65:J70)</f>
        <v>3.8715172705761085</v>
      </c>
      <c r="K64" s="29">
        <f>SUM(K65:K70)</f>
        <v>0</v>
      </c>
      <c r="L64" s="25"/>
      <c r="M64" s="30"/>
      <c r="P64" s="31">
        <v>330</v>
      </c>
    </row>
    <row r="65" spans="3:16" s="20" customFormat="1" ht="12.75" hidden="1" customHeight="1" x14ac:dyDescent="0.25">
      <c r="C65" s="21"/>
      <c r="D65" s="34" t="s">
        <v>139</v>
      </c>
      <c r="E65" s="35"/>
      <c r="F65" s="36" t="s">
        <v>138</v>
      </c>
      <c r="G65" s="37"/>
      <c r="H65" s="37"/>
      <c r="I65" s="37"/>
      <c r="J65" s="37"/>
      <c r="K65" s="37"/>
      <c r="L65" s="25"/>
      <c r="M65" s="30"/>
      <c r="P65" s="31"/>
    </row>
    <row r="66" spans="3:16" s="20" customFormat="1" ht="15" customHeight="1" x14ac:dyDescent="0.2">
      <c r="C66" s="43" t="s">
        <v>40</v>
      </c>
      <c r="D66" s="44" t="s">
        <v>140</v>
      </c>
      <c r="E66" s="45" t="s">
        <v>42</v>
      </c>
      <c r="F66" s="46">
        <v>1461</v>
      </c>
      <c r="G66" s="47">
        <f>SUM(H66:K66)</f>
        <v>16.48986294388213</v>
      </c>
      <c r="H66" s="48">
        <f>H25*17.051/G15</f>
        <v>13.17948272942389</v>
      </c>
      <c r="I66" s="48">
        <f>I25*17.103/G15</f>
        <v>0</v>
      </c>
      <c r="J66" s="48">
        <f>J25*17.051/G15</f>
        <v>3.3103802144582404</v>
      </c>
      <c r="K66" s="49"/>
      <c r="L66" s="25"/>
      <c r="M66" s="50" t="s">
        <v>43</v>
      </c>
      <c r="N66" s="51" t="s">
        <v>44</v>
      </c>
      <c r="O66" s="51" t="s">
        <v>45</v>
      </c>
    </row>
    <row r="67" spans="3:16" s="20" customFormat="1" ht="15" customHeight="1" x14ac:dyDescent="0.2">
      <c r="C67" s="43" t="s">
        <v>40</v>
      </c>
      <c r="D67" s="44" t="s">
        <v>141</v>
      </c>
      <c r="E67" s="45" t="s">
        <v>47</v>
      </c>
      <c r="F67" s="46">
        <v>1462</v>
      </c>
      <c r="G67" s="47">
        <f>SUM(H67:K67)</f>
        <v>0.1809758238521903</v>
      </c>
      <c r="H67" s="48"/>
      <c r="I67" s="48"/>
      <c r="J67" s="48">
        <f>J26*17.051/G15</f>
        <v>0.1809758238521903</v>
      </c>
      <c r="K67" s="49"/>
      <c r="L67" s="25"/>
      <c r="M67" s="50" t="s">
        <v>48</v>
      </c>
      <c r="N67" s="51" t="s">
        <v>49</v>
      </c>
      <c r="O67" s="51" t="s">
        <v>50</v>
      </c>
    </row>
    <row r="68" spans="3:16" s="20" customFormat="1" ht="15" customHeight="1" x14ac:dyDescent="0.2">
      <c r="C68" s="43" t="s">
        <v>40</v>
      </c>
      <c r="D68" s="44" t="s">
        <v>142</v>
      </c>
      <c r="E68" s="45" t="s">
        <v>52</v>
      </c>
      <c r="F68" s="46">
        <v>1463</v>
      </c>
      <c r="G68" s="47">
        <f>SUM(H68:K68)</f>
        <v>8.4723697369685838E-2</v>
      </c>
      <c r="H68" s="48"/>
      <c r="I68" s="48"/>
      <c r="J68" s="48">
        <f>J27*17.051/G15</f>
        <v>8.4723697369685838E-2</v>
      </c>
      <c r="K68" s="49"/>
      <c r="L68" s="25"/>
      <c r="M68" s="50" t="s">
        <v>53</v>
      </c>
      <c r="N68" s="51" t="s">
        <v>54</v>
      </c>
      <c r="O68" s="51" t="s">
        <v>55</v>
      </c>
    </row>
    <row r="69" spans="3:16" s="20" customFormat="1" ht="15" customHeight="1" x14ac:dyDescent="0.2">
      <c r="C69" s="43" t="s">
        <v>40</v>
      </c>
      <c r="D69" s="44" t="s">
        <v>143</v>
      </c>
      <c r="E69" s="45" t="s">
        <v>57</v>
      </c>
      <c r="F69" s="46">
        <v>1464</v>
      </c>
      <c r="G69" s="47">
        <f>SUM(H69:K69)</f>
        <v>0.29543753489599206</v>
      </c>
      <c r="H69" s="48"/>
      <c r="I69" s="48"/>
      <c r="J69" s="48">
        <f>J28*17.051/G15</f>
        <v>0.29543753489599206</v>
      </c>
      <c r="K69" s="49"/>
      <c r="L69" s="25"/>
      <c r="M69" s="50" t="s">
        <v>58</v>
      </c>
      <c r="N69" s="51" t="s">
        <v>59</v>
      </c>
      <c r="O69" s="51" t="s">
        <v>60</v>
      </c>
    </row>
    <row r="70" spans="3:16" s="20" customFormat="1" ht="15" customHeight="1" x14ac:dyDescent="0.25">
      <c r="C70" s="21"/>
      <c r="D70" s="38"/>
      <c r="E70" s="39" t="s">
        <v>31</v>
      </c>
      <c r="F70" s="40"/>
      <c r="G70" s="40"/>
      <c r="H70" s="40"/>
      <c r="I70" s="40"/>
      <c r="J70" s="40"/>
      <c r="K70" s="41"/>
      <c r="L70" s="25"/>
      <c r="M70" s="30"/>
      <c r="P70" s="31"/>
    </row>
    <row r="71" spans="3:16" s="20" customFormat="1" ht="15" customHeight="1" x14ac:dyDescent="0.25">
      <c r="C71" s="21"/>
      <c r="D71" s="26" t="s">
        <v>144</v>
      </c>
      <c r="E71" s="27" t="s">
        <v>62</v>
      </c>
      <c r="F71" s="28" t="s">
        <v>145</v>
      </c>
      <c r="G71" s="29">
        <f t="shared" si="0"/>
        <v>5.4559336950586257</v>
      </c>
      <c r="H71" s="29">
        <f>H73+H74+H75</f>
        <v>0</v>
      </c>
      <c r="I71" s="29">
        <f>I72+I74+I75</f>
        <v>0</v>
      </c>
      <c r="J71" s="29">
        <f>J72+J73+J75</f>
        <v>0</v>
      </c>
      <c r="K71" s="29">
        <f>K72+K73+K74</f>
        <v>5.4559336950586257</v>
      </c>
      <c r="L71" s="25"/>
      <c r="M71" s="30"/>
      <c r="P71" s="31">
        <v>340</v>
      </c>
    </row>
    <row r="72" spans="3:16" s="20" customFormat="1" ht="15" customHeight="1" x14ac:dyDescent="0.25">
      <c r="C72" s="21"/>
      <c r="D72" s="26" t="s">
        <v>146</v>
      </c>
      <c r="E72" s="32" t="s">
        <v>18</v>
      </c>
      <c r="F72" s="28" t="s">
        <v>147</v>
      </c>
      <c r="G72" s="29">
        <f t="shared" si="0"/>
        <v>0</v>
      </c>
      <c r="H72" s="52"/>
      <c r="I72" s="33"/>
      <c r="J72" s="33"/>
      <c r="K72" s="33"/>
      <c r="L72" s="25"/>
      <c r="M72" s="30"/>
      <c r="P72" s="31">
        <v>350</v>
      </c>
    </row>
    <row r="73" spans="3:16" s="20" customFormat="1" ht="15" customHeight="1" x14ac:dyDescent="0.25">
      <c r="C73" s="21"/>
      <c r="D73" s="26" t="s">
        <v>148</v>
      </c>
      <c r="E73" s="32" t="s">
        <v>19</v>
      </c>
      <c r="F73" s="28" t="s">
        <v>149</v>
      </c>
      <c r="G73" s="29">
        <f t="shared" si="0"/>
        <v>0</v>
      </c>
      <c r="H73" s="33"/>
      <c r="I73" s="57"/>
      <c r="J73" s="33">
        <f>J32*12.409/G15</f>
        <v>0</v>
      </c>
      <c r="K73" s="33"/>
      <c r="L73" s="25"/>
      <c r="M73" s="30"/>
      <c r="P73" s="31">
        <v>360</v>
      </c>
    </row>
    <row r="74" spans="3:16" s="20" customFormat="1" ht="15" customHeight="1" x14ac:dyDescent="0.25">
      <c r="C74" s="21"/>
      <c r="D74" s="26" t="s">
        <v>150</v>
      </c>
      <c r="E74" s="32" t="s">
        <v>20</v>
      </c>
      <c r="F74" s="28" t="s">
        <v>151</v>
      </c>
      <c r="G74" s="29">
        <f t="shared" si="0"/>
        <v>5.4559336950586257</v>
      </c>
      <c r="H74" s="33"/>
      <c r="I74" s="33"/>
      <c r="J74" s="52"/>
      <c r="K74" s="33">
        <f>K33*17.051/G15</f>
        <v>5.4559336950586257</v>
      </c>
      <c r="L74" s="25"/>
      <c r="M74" s="30"/>
      <c r="P74" s="31">
        <v>370</v>
      </c>
    </row>
    <row r="75" spans="3:16" s="20" customFormat="1" ht="15" customHeight="1" x14ac:dyDescent="0.25">
      <c r="C75" s="21"/>
      <c r="D75" s="26" t="s">
        <v>152</v>
      </c>
      <c r="E75" s="32" t="s">
        <v>71</v>
      </c>
      <c r="F75" s="28" t="s">
        <v>153</v>
      </c>
      <c r="G75" s="29">
        <f t="shared" si="0"/>
        <v>0</v>
      </c>
      <c r="H75" s="33"/>
      <c r="I75" s="33"/>
      <c r="J75" s="33"/>
      <c r="K75" s="52"/>
      <c r="L75" s="25"/>
      <c r="M75" s="30"/>
      <c r="P75" s="31">
        <v>380</v>
      </c>
    </row>
    <row r="76" spans="3:16" s="20" customFormat="1" ht="15" customHeight="1" x14ac:dyDescent="0.25">
      <c r="C76" s="21"/>
      <c r="D76" s="26" t="s">
        <v>154</v>
      </c>
      <c r="E76" s="53" t="s">
        <v>74</v>
      </c>
      <c r="F76" s="28" t="s">
        <v>155</v>
      </c>
      <c r="G76" s="29">
        <f t="shared" si="0"/>
        <v>0</v>
      </c>
      <c r="H76" s="33"/>
      <c r="I76" s="33"/>
      <c r="J76" s="33"/>
      <c r="K76" s="33"/>
      <c r="L76" s="25"/>
      <c r="M76" s="30"/>
      <c r="P76" s="31"/>
    </row>
    <row r="77" spans="3:16" s="20" customFormat="1" ht="15" customHeight="1" x14ac:dyDescent="0.25">
      <c r="C77" s="21"/>
      <c r="D77" s="26" t="s">
        <v>156</v>
      </c>
      <c r="E77" s="27" t="s">
        <v>77</v>
      </c>
      <c r="F77" s="28" t="s">
        <v>157</v>
      </c>
      <c r="G77" s="29">
        <f t="shared" si="0"/>
        <v>15.86289896779445</v>
      </c>
      <c r="H77" s="29">
        <f>H78+H80+H83+H87</f>
        <v>9.8953922565154535</v>
      </c>
      <c r="I77" s="29">
        <f>I78+I80+I83+I87</f>
        <v>0</v>
      </c>
      <c r="J77" s="29">
        <f>J78+J80+J83+J87</f>
        <v>0.88930958599292764</v>
      </c>
      <c r="K77" s="29">
        <f>K78+K80+K83+K87</f>
        <v>5.0781971252860698</v>
      </c>
      <c r="L77" s="25"/>
      <c r="M77" s="30"/>
      <c r="P77" s="31">
        <v>390</v>
      </c>
    </row>
    <row r="78" spans="3:16" s="20" customFormat="1" ht="22.8" x14ac:dyDescent="0.25">
      <c r="C78" s="21"/>
      <c r="D78" s="26" t="s">
        <v>158</v>
      </c>
      <c r="E78" s="32" t="s">
        <v>80</v>
      </c>
      <c r="F78" s="28" t="s">
        <v>159</v>
      </c>
      <c r="G78" s="29">
        <f t="shared" si="0"/>
        <v>0</v>
      </c>
      <c r="H78" s="33"/>
      <c r="I78" s="33"/>
      <c r="J78" s="33"/>
      <c r="K78" s="33"/>
      <c r="L78" s="25"/>
      <c r="M78" s="30"/>
      <c r="P78" s="31"/>
    </row>
    <row r="79" spans="3:16" s="20" customFormat="1" ht="15" customHeight="1" x14ac:dyDescent="0.25">
      <c r="C79" s="21"/>
      <c r="D79" s="26" t="s">
        <v>160</v>
      </c>
      <c r="E79" s="54" t="s">
        <v>83</v>
      </c>
      <c r="F79" s="28" t="s">
        <v>161</v>
      </c>
      <c r="G79" s="29">
        <f t="shared" si="0"/>
        <v>0</v>
      </c>
      <c r="H79" s="33"/>
      <c r="I79" s="33"/>
      <c r="J79" s="33"/>
      <c r="K79" s="33"/>
      <c r="L79" s="25"/>
      <c r="M79" s="30"/>
      <c r="P79" s="31"/>
    </row>
    <row r="80" spans="3:16" s="20" customFormat="1" ht="15" customHeight="1" x14ac:dyDescent="0.25">
      <c r="C80" s="21"/>
      <c r="D80" s="26" t="s">
        <v>162</v>
      </c>
      <c r="E80" s="32" t="s">
        <v>86</v>
      </c>
      <c r="F80" s="28" t="s">
        <v>163</v>
      </c>
      <c r="G80" s="29">
        <f t="shared" si="0"/>
        <v>15.686998114338188</v>
      </c>
      <c r="H80" s="33">
        <f>H39*17.051/G15</f>
        <v>9.8953922565154535</v>
      </c>
      <c r="I80" s="33"/>
      <c r="J80" s="33">
        <f>J39*17.051/G15</f>
        <v>0.71340873253666504</v>
      </c>
      <c r="K80" s="33">
        <f>K39*17.051/G15</f>
        <v>5.0781971252860698</v>
      </c>
      <c r="L80" s="25"/>
      <c r="M80" s="30"/>
      <c r="P80" s="31"/>
    </row>
    <row r="81" spans="3:16" s="20" customFormat="1" ht="15" customHeight="1" x14ac:dyDescent="0.25">
      <c r="C81" s="21"/>
      <c r="D81" s="26" t="s">
        <v>164</v>
      </c>
      <c r="E81" s="54" t="s">
        <v>89</v>
      </c>
      <c r="F81" s="28" t="s">
        <v>165</v>
      </c>
      <c r="G81" s="29">
        <f t="shared" si="0"/>
        <v>0</v>
      </c>
      <c r="H81" s="33"/>
      <c r="I81" s="33"/>
      <c r="J81" s="33"/>
      <c r="K81" s="33"/>
      <c r="L81" s="25"/>
      <c r="M81" s="30"/>
      <c r="P81" s="31"/>
    </row>
    <row r="82" spans="3:16" s="20" customFormat="1" ht="15" customHeight="1" x14ac:dyDescent="0.25">
      <c r="C82" s="21"/>
      <c r="D82" s="26" t="s">
        <v>166</v>
      </c>
      <c r="E82" s="55" t="s">
        <v>83</v>
      </c>
      <c r="F82" s="28" t="s">
        <v>167</v>
      </c>
      <c r="G82" s="29">
        <f t="shared" si="0"/>
        <v>0</v>
      </c>
      <c r="H82" s="33"/>
      <c r="I82" s="33"/>
      <c r="J82" s="33"/>
      <c r="K82" s="33"/>
      <c r="L82" s="25"/>
      <c r="M82" s="30"/>
      <c r="P82" s="31"/>
    </row>
    <row r="83" spans="3:16" s="20" customFormat="1" ht="15" customHeight="1" x14ac:dyDescent="0.25">
      <c r="C83" s="21"/>
      <c r="D83" s="26" t="s">
        <v>168</v>
      </c>
      <c r="E83" s="32" t="s">
        <v>94</v>
      </c>
      <c r="F83" s="28" t="s">
        <v>169</v>
      </c>
      <c r="G83" s="29">
        <f t="shared" si="0"/>
        <v>0.17590085345626266</v>
      </c>
      <c r="H83" s="29">
        <f>SUM(H84:H86)</f>
        <v>0</v>
      </c>
      <c r="I83" s="29">
        <f>SUM(I84:I86)</f>
        <v>0</v>
      </c>
      <c r="J83" s="29">
        <f>SUM(J84:J86)</f>
        <v>0.17590085345626266</v>
      </c>
      <c r="K83" s="29">
        <f>SUM(K84:K86)</f>
        <v>0</v>
      </c>
      <c r="L83" s="25"/>
      <c r="M83" s="30"/>
      <c r="P83" s="31"/>
    </row>
    <row r="84" spans="3:16" s="20" customFormat="1" ht="12.75" hidden="1" customHeight="1" x14ac:dyDescent="0.25">
      <c r="C84" s="21"/>
      <c r="D84" s="34" t="s">
        <v>170</v>
      </c>
      <c r="E84" s="35"/>
      <c r="F84" s="36" t="s">
        <v>169</v>
      </c>
      <c r="G84" s="37"/>
      <c r="H84" s="37"/>
      <c r="I84" s="37"/>
      <c r="J84" s="37"/>
      <c r="K84" s="37"/>
      <c r="L84" s="25"/>
      <c r="M84" s="30"/>
      <c r="P84" s="31"/>
    </row>
    <row r="85" spans="3:16" s="20" customFormat="1" ht="15" customHeight="1" x14ac:dyDescent="0.2">
      <c r="C85" s="43" t="s">
        <v>40</v>
      </c>
      <c r="D85" s="44" t="s">
        <v>171</v>
      </c>
      <c r="E85" s="45" t="s">
        <v>98</v>
      </c>
      <c r="F85" s="46">
        <v>1781</v>
      </c>
      <c r="G85" s="47">
        <f>SUM(H85:K85)</f>
        <v>0.17590085345626266</v>
      </c>
      <c r="H85" s="48"/>
      <c r="I85" s="48"/>
      <c r="J85" s="48">
        <f>J44*17.051/G15</f>
        <v>0.17590085345626266</v>
      </c>
      <c r="K85" s="49"/>
      <c r="L85" s="25"/>
      <c r="M85" s="50" t="s">
        <v>53</v>
      </c>
      <c r="N85" s="51" t="s">
        <v>54</v>
      </c>
      <c r="O85" s="51" t="s">
        <v>55</v>
      </c>
    </row>
    <row r="86" spans="3:16" s="20" customFormat="1" ht="15" customHeight="1" x14ac:dyDescent="0.25">
      <c r="C86" s="21"/>
      <c r="D86" s="38"/>
      <c r="E86" s="39" t="s">
        <v>31</v>
      </c>
      <c r="F86" s="40"/>
      <c r="G86" s="40"/>
      <c r="H86" s="40"/>
      <c r="I86" s="40"/>
      <c r="J86" s="40"/>
      <c r="K86" s="41"/>
      <c r="L86" s="25"/>
      <c r="M86" s="30"/>
      <c r="P86" s="31"/>
    </row>
    <row r="87" spans="3:16" s="20" customFormat="1" ht="15" customHeight="1" x14ac:dyDescent="0.25">
      <c r="C87" s="21"/>
      <c r="D87" s="26" t="s">
        <v>172</v>
      </c>
      <c r="E87" s="32" t="s">
        <v>100</v>
      </c>
      <c r="F87" s="28" t="s">
        <v>173</v>
      </c>
      <c r="G87" s="29">
        <f t="shared" si="0"/>
        <v>0</v>
      </c>
      <c r="H87" s="33"/>
      <c r="I87" s="33"/>
      <c r="J87" s="33"/>
      <c r="K87" s="33"/>
      <c r="L87" s="25"/>
      <c r="M87" s="30"/>
      <c r="P87" s="31">
        <v>410</v>
      </c>
    </row>
    <row r="88" spans="3:16" s="20" customFormat="1" ht="15" customHeight="1" x14ac:dyDescent="0.25">
      <c r="C88" s="21"/>
      <c r="D88" s="26" t="s">
        <v>174</v>
      </c>
      <c r="E88" s="27" t="s">
        <v>103</v>
      </c>
      <c r="F88" s="28" t="s">
        <v>175</v>
      </c>
      <c r="G88" s="29">
        <f t="shared" si="0"/>
        <v>5.7745573214603452</v>
      </c>
      <c r="H88" s="33">
        <f>H47*17.051/G15</f>
        <v>3.2155681159538854</v>
      </c>
      <c r="I88" s="33">
        <f>I47*17.051/G15</f>
        <v>0</v>
      </c>
      <c r="J88" s="33">
        <f>J47*17.051/G15</f>
        <v>2.5589892055064598</v>
      </c>
      <c r="K88" s="33"/>
      <c r="L88" s="25"/>
      <c r="M88" s="30"/>
      <c r="P88" s="31">
        <v>440</v>
      </c>
    </row>
    <row r="89" spans="3:16" s="20" customFormat="1" ht="15" customHeight="1" x14ac:dyDescent="0.25">
      <c r="C89" s="21"/>
      <c r="D89" s="26" t="s">
        <v>176</v>
      </c>
      <c r="E89" s="27" t="s">
        <v>106</v>
      </c>
      <c r="F89" s="28" t="s">
        <v>177</v>
      </c>
      <c r="G89" s="29">
        <f t="shared" si="0"/>
        <v>0</v>
      </c>
      <c r="H89" s="33"/>
      <c r="I89" s="33"/>
      <c r="J89" s="33"/>
      <c r="K89" s="33"/>
      <c r="L89" s="25"/>
      <c r="M89" s="30"/>
      <c r="P89" s="31">
        <v>450</v>
      </c>
    </row>
    <row r="90" spans="3:16" s="20" customFormat="1" ht="15" customHeight="1" x14ac:dyDescent="0.25">
      <c r="C90" s="21"/>
      <c r="D90" s="26" t="s">
        <v>178</v>
      </c>
      <c r="E90" s="27" t="s">
        <v>109</v>
      </c>
      <c r="F90" s="28" t="s">
        <v>179</v>
      </c>
      <c r="G90" s="29">
        <f t="shared" si="0"/>
        <v>0</v>
      </c>
      <c r="H90" s="33"/>
      <c r="I90" s="33"/>
      <c r="J90" s="33"/>
      <c r="K90" s="33"/>
      <c r="L90" s="25"/>
      <c r="M90" s="30"/>
      <c r="P90" s="31">
        <v>470</v>
      </c>
    </row>
    <row r="91" spans="3:16" s="20" customFormat="1" ht="15" customHeight="1" x14ac:dyDescent="0.25">
      <c r="C91" s="21"/>
      <c r="D91" s="26" t="s">
        <v>180</v>
      </c>
      <c r="E91" s="27" t="s">
        <v>112</v>
      </c>
      <c r="F91" s="28" t="s">
        <v>181</v>
      </c>
      <c r="G91" s="29">
        <f t="shared" si="0"/>
        <v>0.86947740580382971</v>
      </c>
      <c r="H91" s="33">
        <f>H50*17.051/G15</f>
        <v>6.8522356954553915E-2</v>
      </c>
      <c r="I91" s="33">
        <f>I50*17.103/G15</f>
        <v>0</v>
      </c>
      <c r="J91" s="33">
        <f>J50*17.051/G15</f>
        <v>0.42321847907672105</v>
      </c>
      <c r="K91" s="33">
        <f>K50*17.051/G15</f>
        <v>0.37773656977255482</v>
      </c>
      <c r="L91" s="25"/>
      <c r="M91" s="30"/>
      <c r="P91" s="31">
        <v>480</v>
      </c>
    </row>
    <row r="92" spans="3:16" s="20" customFormat="1" ht="15" customHeight="1" x14ac:dyDescent="0.25">
      <c r="C92" s="21"/>
      <c r="D92" s="26" t="s">
        <v>182</v>
      </c>
      <c r="E92" s="32" t="s">
        <v>183</v>
      </c>
      <c r="F92" s="28" t="s">
        <v>184</v>
      </c>
      <c r="G92" s="29">
        <f t="shared" si="0"/>
        <v>0</v>
      </c>
      <c r="H92" s="33"/>
      <c r="I92" s="33"/>
      <c r="J92" s="33"/>
      <c r="K92" s="33"/>
      <c r="L92" s="25"/>
      <c r="M92" s="30"/>
      <c r="P92" s="31">
        <v>490</v>
      </c>
    </row>
    <row r="93" spans="3:16" s="20" customFormat="1" ht="15" customHeight="1" x14ac:dyDescent="0.25">
      <c r="C93" s="21"/>
      <c r="D93" s="26" t="s">
        <v>185</v>
      </c>
      <c r="E93" s="27" t="s">
        <v>118</v>
      </c>
      <c r="F93" s="28" t="s">
        <v>186</v>
      </c>
      <c r="G93" s="29">
        <f t="shared" si="0"/>
        <v>0.86947535448192359</v>
      </c>
      <c r="H93" s="33">
        <v>6.8522356954553915E-2</v>
      </c>
      <c r="I93" s="33">
        <v>0</v>
      </c>
      <c r="J93" s="33">
        <v>0.42321847907672105</v>
      </c>
      <c r="K93" s="33">
        <v>0.37773451845064859</v>
      </c>
      <c r="L93" s="25"/>
      <c r="M93" s="30"/>
      <c r="P93" s="31"/>
    </row>
    <row r="94" spans="3:16" s="20" customFormat="1" ht="22.8" x14ac:dyDescent="0.25">
      <c r="C94" s="21"/>
      <c r="D94" s="26" t="s">
        <v>187</v>
      </c>
      <c r="E94" s="53" t="s">
        <v>121</v>
      </c>
      <c r="F94" s="28" t="s">
        <v>188</v>
      </c>
      <c r="G94" s="29">
        <f t="shared" si="0"/>
        <v>2.0513219062268107E-6</v>
      </c>
      <c r="H94" s="29">
        <f>H91-H93</f>
        <v>0</v>
      </c>
      <c r="I94" s="29">
        <f>I91-I93</f>
        <v>0</v>
      </c>
      <c r="J94" s="29">
        <f>J91-J93</f>
        <v>0</v>
      </c>
      <c r="K94" s="29">
        <f>K91-K93</f>
        <v>2.0513219062268107E-6</v>
      </c>
      <c r="L94" s="25"/>
      <c r="M94" s="30"/>
      <c r="P94" s="31"/>
    </row>
    <row r="95" spans="3:16" s="20" customFormat="1" ht="15" customHeight="1" x14ac:dyDescent="0.25">
      <c r="C95" s="21"/>
      <c r="D95" s="26" t="s">
        <v>189</v>
      </c>
      <c r="E95" s="27" t="s">
        <v>124</v>
      </c>
      <c r="F95" s="28" t="s">
        <v>190</v>
      </c>
      <c r="G95" s="29">
        <f t="shared" si="0"/>
        <v>0</v>
      </c>
      <c r="H95" s="29">
        <f>(H56+H71+H76)-(H77+H88+H89+H90+H91)</f>
        <v>0</v>
      </c>
      <c r="I95" s="29">
        <f>(I56+I71+I76)-(I77+I88+I89+I90+I91)</f>
        <v>0</v>
      </c>
      <c r="J95" s="29">
        <f>(J56+J71+J76)-(J77+J88+J89+J90+J91)</f>
        <v>0</v>
      </c>
      <c r="K95" s="29">
        <f>(K56+K71+K76)-(K77+K88+K89+K90+K91)</f>
        <v>0</v>
      </c>
      <c r="L95" s="25"/>
      <c r="M95" s="30"/>
      <c r="P95" s="31">
        <v>500</v>
      </c>
    </row>
    <row r="96" spans="3:16" s="20" customFormat="1" ht="15" customHeight="1" x14ac:dyDescent="0.25">
      <c r="C96" s="21"/>
      <c r="D96" s="22" t="s">
        <v>191</v>
      </c>
      <c r="E96" s="23"/>
      <c r="F96" s="23"/>
      <c r="G96" s="23"/>
      <c r="H96" s="23"/>
      <c r="I96" s="23"/>
      <c r="J96" s="23"/>
      <c r="K96" s="24"/>
      <c r="L96" s="25"/>
      <c r="M96" s="30"/>
      <c r="P96" s="42"/>
    </row>
    <row r="97" spans="3:16" s="20" customFormat="1" ht="15" customHeight="1" x14ac:dyDescent="0.25">
      <c r="C97" s="21"/>
      <c r="D97" s="26" t="s">
        <v>192</v>
      </c>
      <c r="E97" s="27" t="s">
        <v>193</v>
      </c>
      <c r="F97" s="28" t="s">
        <v>194</v>
      </c>
      <c r="G97" s="29">
        <f t="shared" si="0"/>
        <v>17.050999999999998</v>
      </c>
      <c r="H97" s="33">
        <v>13.17948272942389</v>
      </c>
      <c r="I97" s="33">
        <v>0</v>
      </c>
      <c r="J97" s="33">
        <v>3.8715172705761085</v>
      </c>
      <c r="K97" s="33"/>
      <c r="L97" s="25"/>
      <c r="M97" s="30"/>
      <c r="P97" s="31">
        <v>600</v>
      </c>
    </row>
    <row r="98" spans="3:16" s="20" customFormat="1" ht="15" customHeight="1" x14ac:dyDescent="0.25">
      <c r="C98" s="21"/>
      <c r="D98" s="26" t="s">
        <v>195</v>
      </c>
      <c r="E98" s="27" t="s">
        <v>196</v>
      </c>
      <c r="F98" s="28" t="s">
        <v>197</v>
      </c>
      <c r="G98" s="29">
        <f t="shared" si="0"/>
        <v>0</v>
      </c>
      <c r="H98" s="33"/>
      <c r="I98" s="33"/>
      <c r="J98" s="33"/>
      <c r="K98" s="33"/>
      <c r="L98" s="25"/>
      <c r="M98" s="30"/>
      <c r="P98" s="31">
        <v>610</v>
      </c>
    </row>
    <row r="99" spans="3:16" s="20" customFormat="1" ht="15" customHeight="1" x14ac:dyDescent="0.25">
      <c r="C99" s="21"/>
      <c r="D99" s="26" t="s">
        <v>198</v>
      </c>
      <c r="E99" s="27" t="s">
        <v>199</v>
      </c>
      <c r="F99" s="28" t="s">
        <v>200</v>
      </c>
      <c r="G99" s="29">
        <f t="shared" si="0"/>
        <v>0</v>
      </c>
      <c r="H99" s="33"/>
      <c r="I99" s="33"/>
      <c r="J99" s="33"/>
      <c r="K99" s="33"/>
      <c r="L99" s="25"/>
      <c r="M99" s="30"/>
      <c r="P99" s="31">
        <v>620</v>
      </c>
    </row>
    <row r="100" spans="3:16" s="20" customFormat="1" ht="15" customHeight="1" x14ac:dyDescent="0.25">
      <c r="C100" s="21"/>
      <c r="D100" s="22" t="s">
        <v>201</v>
      </c>
      <c r="E100" s="23"/>
      <c r="F100" s="23"/>
      <c r="G100" s="23"/>
      <c r="H100" s="23"/>
      <c r="I100" s="23"/>
      <c r="J100" s="23"/>
      <c r="K100" s="24"/>
      <c r="L100" s="25"/>
      <c r="M100" s="30"/>
      <c r="P100" s="42"/>
    </row>
    <row r="101" spans="3:16" s="20" customFormat="1" ht="15" customHeight="1" x14ac:dyDescent="0.25">
      <c r="C101" s="21"/>
      <c r="D101" s="26" t="s">
        <v>202</v>
      </c>
      <c r="E101" s="27" t="s">
        <v>203</v>
      </c>
      <c r="F101" s="28" t="s">
        <v>204</v>
      </c>
      <c r="G101" s="29">
        <f t="shared" si="0"/>
        <v>0</v>
      </c>
      <c r="H101" s="29">
        <f>SUM(H102:H103)</f>
        <v>0</v>
      </c>
      <c r="I101" s="29">
        <f>SUM(I102:I103)</f>
        <v>0</v>
      </c>
      <c r="J101" s="29">
        <f>SUM(J102:J103)</f>
        <v>0</v>
      </c>
      <c r="K101" s="29">
        <f>SUM(K102:K103)</f>
        <v>0</v>
      </c>
      <c r="L101" s="25"/>
      <c r="M101" s="30"/>
      <c r="P101" s="31">
        <v>700</v>
      </c>
    </row>
    <row r="102" spans="3:16" ht="15" customHeight="1" x14ac:dyDescent="0.25">
      <c r="D102" s="58" t="s">
        <v>205</v>
      </c>
      <c r="E102" s="32" t="s">
        <v>206</v>
      </c>
      <c r="F102" s="28" t="s">
        <v>207</v>
      </c>
      <c r="G102" s="29">
        <f t="shared" si="0"/>
        <v>0</v>
      </c>
      <c r="H102" s="59"/>
      <c r="I102" s="59"/>
      <c r="J102" s="59"/>
      <c r="K102" s="59"/>
      <c r="L102" s="14"/>
      <c r="M102" s="30"/>
      <c r="P102" s="31">
        <v>710</v>
      </c>
    </row>
    <row r="103" spans="3:16" ht="15" customHeight="1" x14ac:dyDescent="0.25">
      <c r="D103" s="58" t="s">
        <v>208</v>
      </c>
      <c r="E103" s="32" t="s">
        <v>209</v>
      </c>
      <c r="F103" s="28" t="s">
        <v>210</v>
      </c>
      <c r="G103" s="29">
        <f t="shared" si="0"/>
        <v>0</v>
      </c>
      <c r="H103" s="60">
        <f>H106</f>
        <v>0</v>
      </c>
      <c r="I103" s="60">
        <f>I106</f>
        <v>0</v>
      </c>
      <c r="J103" s="60">
        <f>J106</f>
        <v>0</v>
      </c>
      <c r="K103" s="60">
        <f>K106</f>
        <v>0</v>
      </c>
      <c r="L103" s="14"/>
      <c r="M103" s="30"/>
      <c r="P103" s="31">
        <v>720</v>
      </c>
    </row>
    <row r="104" spans="3:16" ht="15" customHeight="1" x14ac:dyDescent="0.25">
      <c r="D104" s="58" t="s">
        <v>211</v>
      </c>
      <c r="E104" s="54" t="s">
        <v>212</v>
      </c>
      <c r="F104" s="28" t="s">
        <v>213</v>
      </c>
      <c r="G104" s="29">
        <f t="shared" si="0"/>
        <v>0</v>
      </c>
      <c r="H104" s="59"/>
      <c r="I104" s="59"/>
      <c r="J104" s="59"/>
      <c r="K104" s="59"/>
      <c r="L104" s="14"/>
      <c r="M104" s="30"/>
      <c r="P104" s="31">
        <v>730</v>
      </c>
    </row>
    <row r="105" spans="3:16" ht="15" customHeight="1" x14ac:dyDescent="0.25">
      <c r="D105" s="58" t="s">
        <v>214</v>
      </c>
      <c r="E105" s="55" t="s">
        <v>215</v>
      </c>
      <c r="F105" s="28" t="s">
        <v>216</v>
      </c>
      <c r="G105" s="29">
        <f t="shared" si="0"/>
        <v>0</v>
      </c>
      <c r="H105" s="59"/>
      <c r="I105" s="59"/>
      <c r="J105" s="59"/>
      <c r="K105" s="59"/>
      <c r="L105" s="14"/>
      <c r="M105" s="30"/>
      <c r="P105" s="31"/>
    </row>
    <row r="106" spans="3:16" ht="15" customHeight="1" x14ac:dyDescent="0.25">
      <c r="D106" s="58" t="s">
        <v>217</v>
      </c>
      <c r="E106" s="54" t="s">
        <v>218</v>
      </c>
      <c r="F106" s="28" t="s">
        <v>219</v>
      </c>
      <c r="G106" s="29">
        <f t="shared" si="0"/>
        <v>0</v>
      </c>
      <c r="H106" s="59"/>
      <c r="I106" s="59"/>
      <c r="J106" s="59"/>
      <c r="K106" s="59"/>
      <c r="L106" s="14"/>
      <c r="M106" s="30"/>
      <c r="P106" s="31">
        <v>740</v>
      </c>
    </row>
    <row r="107" spans="3:16" ht="15" customHeight="1" x14ac:dyDescent="0.25">
      <c r="D107" s="58" t="s">
        <v>220</v>
      </c>
      <c r="E107" s="27" t="s">
        <v>221</v>
      </c>
      <c r="F107" s="28" t="s">
        <v>222</v>
      </c>
      <c r="G107" s="29">
        <f t="shared" si="0"/>
        <v>0</v>
      </c>
      <c r="H107" s="60">
        <f>H108+H124</f>
        <v>0</v>
      </c>
      <c r="I107" s="60">
        <f>I108+I124</f>
        <v>0</v>
      </c>
      <c r="J107" s="60">
        <f>J108+J124</f>
        <v>0</v>
      </c>
      <c r="K107" s="60">
        <f>K108+K124</f>
        <v>0</v>
      </c>
      <c r="L107" s="14"/>
      <c r="M107" s="30"/>
      <c r="P107" s="31">
        <v>750</v>
      </c>
    </row>
    <row r="108" spans="3:16" ht="15" customHeight="1" x14ac:dyDescent="0.25">
      <c r="D108" s="58" t="s">
        <v>223</v>
      </c>
      <c r="E108" s="32" t="s">
        <v>224</v>
      </c>
      <c r="F108" s="28" t="s">
        <v>225</v>
      </c>
      <c r="G108" s="29">
        <f t="shared" si="0"/>
        <v>0</v>
      </c>
      <c r="H108" s="60">
        <f>H109+H110</f>
        <v>0</v>
      </c>
      <c r="I108" s="60">
        <f>I109+I110</f>
        <v>0</v>
      </c>
      <c r="J108" s="60">
        <f>J109+J110</f>
        <v>0</v>
      </c>
      <c r="K108" s="60">
        <f>K109+K110</f>
        <v>0</v>
      </c>
      <c r="L108" s="14"/>
      <c r="M108" s="30"/>
      <c r="P108" s="31">
        <v>760</v>
      </c>
    </row>
    <row r="109" spans="3:16" ht="15" customHeight="1" x14ac:dyDescent="0.25">
      <c r="D109" s="58" t="s">
        <v>226</v>
      </c>
      <c r="E109" s="54" t="s">
        <v>227</v>
      </c>
      <c r="F109" s="28" t="s">
        <v>228</v>
      </c>
      <c r="G109" s="29">
        <f t="shared" si="0"/>
        <v>0</v>
      </c>
      <c r="H109" s="59"/>
      <c r="I109" s="59"/>
      <c r="J109" s="59"/>
      <c r="K109" s="59"/>
      <c r="L109" s="14"/>
      <c r="M109" s="30"/>
      <c r="P109" s="31"/>
    </row>
    <row r="110" spans="3:16" ht="15" customHeight="1" x14ac:dyDescent="0.25">
      <c r="D110" s="58" t="s">
        <v>229</v>
      </c>
      <c r="E110" s="54" t="s">
        <v>230</v>
      </c>
      <c r="F110" s="28" t="s">
        <v>231</v>
      </c>
      <c r="G110" s="29">
        <f t="shared" si="0"/>
        <v>0</v>
      </c>
      <c r="H110" s="60">
        <f>H111+H114+H117+H120+H121+H122+H123</f>
        <v>0</v>
      </c>
      <c r="I110" s="60">
        <f>I111+I114+I117+I120+I121+I122+I123</f>
        <v>0</v>
      </c>
      <c r="J110" s="60">
        <f>J111+J114+J117+J120+J121+J122+J123</f>
        <v>0</v>
      </c>
      <c r="K110" s="60">
        <f>K111+K114+K117+K120+K121+K122+K123</f>
        <v>0</v>
      </c>
      <c r="L110" s="14"/>
      <c r="M110" s="30"/>
      <c r="P110" s="31"/>
    </row>
    <row r="111" spans="3:16" ht="34.200000000000003" x14ac:dyDescent="0.25">
      <c r="D111" s="58" t="s">
        <v>232</v>
      </c>
      <c r="E111" s="55" t="s">
        <v>233</v>
      </c>
      <c r="F111" s="28" t="s">
        <v>234</v>
      </c>
      <c r="G111" s="29">
        <f t="shared" si="0"/>
        <v>0</v>
      </c>
      <c r="H111" s="61">
        <f>H112+H113</f>
        <v>0</v>
      </c>
      <c r="I111" s="61">
        <f>I112+I113</f>
        <v>0</v>
      </c>
      <c r="J111" s="61">
        <f>J112+J113</f>
        <v>0</v>
      </c>
      <c r="K111" s="61">
        <f>K112+K113</f>
        <v>0</v>
      </c>
      <c r="L111" s="14"/>
      <c r="M111" s="30"/>
      <c r="P111" s="31"/>
    </row>
    <row r="112" spans="3:16" ht="15" customHeight="1" x14ac:dyDescent="0.25">
      <c r="D112" s="58" t="s">
        <v>235</v>
      </c>
      <c r="E112" s="62" t="s">
        <v>236</v>
      </c>
      <c r="F112" s="28" t="s">
        <v>237</v>
      </c>
      <c r="G112" s="29">
        <f t="shared" si="0"/>
        <v>0</v>
      </c>
      <c r="H112" s="59"/>
      <c r="I112" s="59"/>
      <c r="J112" s="59"/>
      <c r="K112" s="59"/>
      <c r="L112" s="14"/>
      <c r="M112" s="30"/>
      <c r="P112" s="31"/>
    </row>
    <row r="113" spans="4:16" ht="15" customHeight="1" x14ac:dyDescent="0.25">
      <c r="D113" s="58" t="s">
        <v>238</v>
      </c>
      <c r="E113" s="62" t="s">
        <v>239</v>
      </c>
      <c r="F113" s="28" t="s">
        <v>240</v>
      </c>
      <c r="G113" s="29">
        <f t="shared" si="0"/>
        <v>0</v>
      </c>
      <c r="H113" s="59"/>
      <c r="I113" s="59"/>
      <c r="J113" s="59"/>
      <c r="K113" s="59"/>
      <c r="L113" s="14"/>
      <c r="M113" s="30"/>
      <c r="P113" s="31"/>
    </row>
    <row r="114" spans="4:16" ht="34.200000000000003" x14ac:dyDescent="0.25">
      <c r="D114" s="58" t="s">
        <v>241</v>
      </c>
      <c r="E114" s="55" t="s">
        <v>242</v>
      </c>
      <c r="F114" s="28" t="s">
        <v>243</v>
      </c>
      <c r="G114" s="29">
        <f t="shared" si="0"/>
        <v>0</v>
      </c>
      <c r="H114" s="61">
        <f>H115+H116</f>
        <v>0</v>
      </c>
      <c r="I114" s="61">
        <f>I115+I116</f>
        <v>0</v>
      </c>
      <c r="J114" s="61">
        <f>J115+J116</f>
        <v>0</v>
      </c>
      <c r="K114" s="61">
        <f>K115+K116</f>
        <v>0</v>
      </c>
      <c r="L114" s="14"/>
      <c r="M114" s="30"/>
      <c r="P114" s="31"/>
    </row>
    <row r="115" spans="4:16" ht="15" customHeight="1" x14ac:dyDescent="0.25">
      <c r="D115" s="58" t="s">
        <v>244</v>
      </c>
      <c r="E115" s="62" t="s">
        <v>236</v>
      </c>
      <c r="F115" s="28" t="s">
        <v>245</v>
      </c>
      <c r="G115" s="29">
        <f t="shared" si="0"/>
        <v>0</v>
      </c>
      <c r="H115" s="59"/>
      <c r="I115" s="59"/>
      <c r="J115" s="59"/>
      <c r="K115" s="59"/>
      <c r="L115" s="14"/>
      <c r="M115" s="30"/>
      <c r="P115" s="31"/>
    </row>
    <row r="116" spans="4:16" ht="15" customHeight="1" x14ac:dyDescent="0.25">
      <c r="D116" s="58" t="s">
        <v>246</v>
      </c>
      <c r="E116" s="62" t="s">
        <v>239</v>
      </c>
      <c r="F116" s="28" t="s">
        <v>247</v>
      </c>
      <c r="G116" s="29">
        <f t="shared" si="0"/>
        <v>0</v>
      </c>
      <c r="H116" s="59"/>
      <c r="I116" s="59"/>
      <c r="J116" s="59"/>
      <c r="K116" s="59"/>
      <c r="L116" s="14"/>
      <c r="M116" s="30"/>
      <c r="P116" s="31"/>
    </row>
    <row r="117" spans="4:16" ht="15" customHeight="1" x14ac:dyDescent="0.25">
      <c r="D117" s="58" t="s">
        <v>248</v>
      </c>
      <c r="E117" s="55" t="s">
        <v>249</v>
      </c>
      <c r="F117" s="28" t="s">
        <v>250</v>
      </c>
      <c r="G117" s="29">
        <f t="shared" si="0"/>
        <v>0</v>
      </c>
      <c r="H117" s="61">
        <f>H118+H119</f>
        <v>0</v>
      </c>
      <c r="I117" s="61">
        <f>I118+I119</f>
        <v>0</v>
      </c>
      <c r="J117" s="61">
        <f>J118+J119</f>
        <v>0</v>
      </c>
      <c r="K117" s="61">
        <f>K118+K119</f>
        <v>0</v>
      </c>
      <c r="L117" s="14"/>
      <c r="M117" s="30"/>
      <c r="P117" s="31"/>
    </row>
    <row r="118" spans="4:16" ht="15" customHeight="1" x14ac:dyDescent="0.25">
      <c r="D118" s="58" t="s">
        <v>251</v>
      </c>
      <c r="E118" s="62" t="s">
        <v>236</v>
      </c>
      <c r="F118" s="28" t="s">
        <v>252</v>
      </c>
      <c r="G118" s="29">
        <f t="shared" si="0"/>
        <v>0</v>
      </c>
      <c r="H118" s="59"/>
      <c r="I118" s="59"/>
      <c r="J118" s="59"/>
      <c r="K118" s="59"/>
      <c r="L118" s="14"/>
      <c r="M118" s="30"/>
      <c r="P118" s="31"/>
    </row>
    <row r="119" spans="4:16" ht="15" customHeight="1" x14ac:dyDescent="0.25">
      <c r="D119" s="58" t="s">
        <v>253</v>
      </c>
      <c r="E119" s="62" t="s">
        <v>239</v>
      </c>
      <c r="F119" s="28" t="s">
        <v>254</v>
      </c>
      <c r="G119" s="29">
        <f t="shared" si="0"/>
        <v>0</v>
      </c>
      <c r="H119" s="59"/>
      <c r="I119" s="59"/>
      <c r="J119" s="59"/>
      <c r="K119" s="59"/>
      <c r="L119" s="14"/>
      <c r="M119" s="30"/>
      <c r="P119" s="31"/>
    </row>
    <row r="120" spans="4:16" ht="15" customHeight="1" x14ac:dyDescent="0.25">
      <c r="D120" s="58" t="s">
        <v>255</v>
      </c>
      <c r="E120" s="55" t="s">
        <v>256</v>
      </c>
      <c r="F120" s="28" t="s">
        <v>257</v>
      </c>
      <c r="G120" s="29">
        <f t="shared" si="0"/>
        <v>0</v>
      </c>
      <c r="H120" s="59"/>
      <c r="I120" s="59"/>
      <c r="J120" s="59"/>
      <c r="K120" s="59"/>
      <c r="L120" s="14"/>
      <c r="M120" s="30"/>
      <c r="P120" s="31"/>
    </row>
    <row r="121" spans="4:16" ht="15" customHeight="1" x14ac:dyDescent="0.25">
      <c r="D121" s="58" t="s">
        <v>258</v>
      </c>
      <c r="E121" s="55" t="s">
        <v>259</v>
      </c>
      <c r="F121" s="28" t="s">
        <v>260</v>
      </c>
      <c r="G121" s="29">
        <f t="shared" si="0"/>
        <v>0</v>
      </c>
      <c r="H121" s="59"/>
      <c r="I121" s="59"/>
      <c r="J121" s="59"/>
      <c r="K121" s="59"/>
      <c r="L121" s="14"/>
      <c r="M121" s="30"/>
      <c r="P121" s="31"/>
    </row>
    <row r="122" spans="4:16" ht="34.200000000000003" x14ac:dyDescent="0.25">
      <c r="D122" s="58" t="s">
        <v>261</v>
      </c>
      <c r="E122" s="55" t="s">
        <v>262</v>
      </c>
      <c r="F122" s="28" t="s">
        <v>263</v>
      </c>
      <c r="G122" s="29">
        <f t="shared" si="0"/>
        <v>0</v>
      </c>
      <c r="H122" s="59"/>
      <c r="I122" s="59"/>
      <c r="J122" s="59"/>
      <c r="K122" s="59"/>
      <c r="L122" s="14"/>
      <c r="M122" s="30"/>
      <c r="P122" s="31"/>
    </row>
    <row r="123" spans="4:16" ht="22.8" x14ac:dyDescent="0.25">
      <c r="D123" s="58" t="s">
        <v>264</v>
      </c>
      <c r="E123" s="55" t="s">
        <v>265</v>
      </c>
      <c r="F123" s="28" t="s">
        <v>266</v>
      </c>
      <c r="G123" s="29">
        <f t="shared" si="0"/>
        <v>0</v>
      </c>
      <c r="H123" s="59"/>
      <c r="I123" s="59"/>
      <c r="J123" s="59"/>
      <c r="K123" s="59"/>
      <c r="L123" s="14"/>
      <c r="M123" s="30"/>
      <c r="P123" s="31"/>
    </row>
    <row r="124" spans="4:16" ht="15" customHeight="1" x14ac:dyDescent="0.25">
      <c r="D124" s="58" t="s">
        <v>267</v>
      </c>
      <c r="E124" s="32" t="s">
        <v>268</v>
      </c>
      <c r="F124" s="28" t="s">
        <v>269</v>
      </c>
      <c r="G124" s="29">
        <f t="shared" si="0"/>
        <v>0</v>
      </c>
      <c r="H124" s="60">
        <f>H127</f>
        <v>0</v>
      </c>
      <c r="I124" s="60">
        <f>I127</f>
        <v>0</v>
      </c>
      <c r="J124" s="60">
        <f>J127</f>
        <v>0</v>
      </c>
      <c r="K124" s="60">
        <f>K127</f>
        <v>0</v>
      </c>
      <c r="L124" s="14"/>
      <c r="M124" s="30"/>
      <c r="P124" s="31">
        <v>770</v>
      </c>
    </row>
    <row r="125" spans="4:16" ht="15" customHeight="1" x14ac:dyDescent="0.25">
      <c r="D125" s="58" t="s">
        <v>270</v>
      </c>
      <c r="E125" s="54" t="s">
        <v>212</v>
      </c>
      <c r="F125" s="28" t="s">
        <v>271</v>
      </c>
      <c r="G125" s="29">
        <f t="shared" si="0"/>
        <v>0</v>
      </c>
      <c r="H125" s="59"/>
      <c r="I125" s="59"/>
      <c r="J125" s="59"/>
      <c r="K125" s="59"/>
      <c r="L125" s="14"/>
      <c r="M125" s="30"/>
      <c r="P125" s="31">
        <v>780</v>
      </c>
    </row>
    <row r="126" spans="4:16" ht="15" customHeight="1" x14ac:dyDescent="0.25">
      <c r="D126" s="58" t="s">
        <v>272</v>
      </c>
      <c r="E126" s="55" t="s">
        <v>273</v>
      </c>
      <c r="F126" s="28" t="s">
        <v>274</v>
      </c>
      <c r="G126" s="29">
        <f t="shared" si="0"/>
        <v>0</v>
      </c>
      <c r="H126" s="59"/>
      <c r="I126" s="59"/>
      <c r="J126" s="59"/>
      <c r="K126" s="59"/>
      <c r="L126" s="14"/>
      <c r="M126" s="30"/>
      <c r="P126" s="31"/>
    </row>
    <row r="127" spans="4:16" ht="15" customHeight="1" x14ac:dyDescent="0.25">
      <c r="D127" s="58" t="s">
        <v>275</v>
      </c>
      <c r="E127" s="54" t="s">
        <v>218</v>
      </c>
      <c r="F127" s="28" t="s">
        <v>276</v>
      </c>
      <c r="G127" s="29">
        <f t="shared" si="0"/>
        <v>0</v>
      </c>
      <c r="H127" s="59"/>
      <c r="I127" s="59"/>
      <c r="J127" s="59"/>
      <c r="K127" s="59"/>
      <c r="L127" s="14"/>
      <c r="M127" s="30"/>
      <c r="P127" s="31">
        <v>790</v>
      </c>
    </row>
    <row r="128" spans="4:16" ht="15" customHeight="1" x14ac:dyDescent="0.25">
      <c r="D128" s="58" t="s">
        <v>277</v>
      </c>
      <c r="E128" s="53" t="s">
        <v>278</v>
      </c>
      <c r="F128" s="28" t="s">
        <v>279</v>
      </c>
      <c r="G128" s="29">
        <f t="shared" si="0"/>
        <v>5824.6489999999994</v>
      </c>
      <c r="H128" s="60">
        <f>SUM(H129:H130)</f>
        <v>5516.2619999999997</v>
      </c>
      <c r="I128" s="60">
        <f>SUM(I129:I130)</f>
        <v>0</v>
      </c>
      <c r="J128" s="60">
        <f>SUM(J129:J130)</f>
        <v>308.387</v>
      </c>
      <c r="K128" s="60">
        <f>SUM(K129:K130)</f>
        <v>0</v>
      </c>
      <c r="L128" s="14"/>
      <c r="M128" s="30"/>
      <c r="P128" s="31"/>
    </row>
    <row r="129" spans="4:16" ht="15" customHeight="1" x14ac:dyDescent="0.25">
      <c r="D129" s="58" t="s">
        <v>280</v>
      </c>
      <c r="E129" s="32" t="s">
        <v>206</v>
      </c>
      <c r="F129" s="28" t="s">
        <v>281</v>
      </c>
      <c r="G129" s="29">
        <f t="shared" si="0"/>
        <v>5790.3919999999998</v>
      </c>
      <c r="H129" s="59">
        <v>5516.2619999999997</v>
      </c>
      <c r="I129" s="59">
        <v>0</v>
      </c>
      <c r="J129" s="59">
        <v>274.13</v>
      </c>
      <c r="K129" s="59"/>
      <c r="L129" s="14"/>
      <c r="M129" s="30"/>
      <c r="P129" s="31"/>
    </row>
    <row r="130" spans="4:16" ht="15" customHeight="1" x14ac:dyDescent="0.25">
      <c r="D130" s="58" t="s">
        <v>282</v>
      </c>
      <c r="E130" s="32" t="s">
        <v>209</v>
      </c>
      <c r="F130" s="28" t="s">
        <v>283</v>
      </c>
      <c r="G130" s="29">
        <f t="shared" si="0"/>
        <v>34.256999999999998</v>
      </c>
      <c r="H130" s="60">
        <f>H132</f>
        <v>0</v>
      </c>
      <c r="I130" s="60">
        <f>I132</f>
        <v>0</v>
      </c>
      <c r="J130" s="60">
        <f>J132</f>
        <v>34.256999999999998</v>
      </c>
      <c r="K130" s="60">
        <f>K132</f>
        <v>0</v>
      </c>
      <c r="L130" s="14"/>
      <c r="M130" s="30"/>
      <c r="P130" s="31"/>
    </row>
    <row r="131" spans="4:16" ht="15" customHeight="1" x14ac:dyDescent="0.25">
      <c r="D131" s="58" t="s">
        <v>284</v>
      </c>
      <c r="E131" s="54" t="s">
        <v>285</v>
      </c>
      <c r="F131" s="28" t="s">
        <v>286</v>
      </c>
      <c r="G131" s="29">
        <f t="shared" si="0"/>
        <v>5.0999999999999997E-2</v>
      </c>
      <c r="H131" s="59"/>
      <c r="I131" s="59"/>
      <c r="J131" s="59">
        <v>5.0999999999999997E-2</v>
      </c>
      <c r="K131" s="59"/>
      <c r="L131" s="14"/>
      <c r="M131" s="30"/>
      <c r="P131" s="31"/>
    </row>
    <row r="132" spans="4:16" ht="15" customHeight="1" x14ac:dyDescent="0.25">
      <c r="D132" s="58" t="s">
        <v>287</v>
      </c>
      <c r="E132" s="54" t="s">
        <v>218</v>
      </c>
      <c r="F132" s="28" t="s">
        <v>288</v>
      </c>
      <c r="G132" s="29">
        <f t="shared" si="0"/>
        <v>34.256999999999998</v>
      </c>
      <c r="H132" s="59"/>
      <c r="I132" s="59"/>
      <c r="J132" s="59">
        <v>34.256999999999998</v>
      </c>
      <c r="K132" s="59"/>
      <c r="L132" s="14"/>
      <c r="M132" s="30"/>
      <c r="P132" s="31"/>
    </row>
    <row r="133" spans="4:16" ht="15" customHeight="1" x14ac:dyDescent="0.25">
      <c r="D133" s="22" t="s">
        <v>289</v>
      </c>
      <c r="E133" s="23"/>
      <c r="F133" s="23"/>
      <c r="G133" s="23"/>
      <c r="H133" s="23"/>
      <c r="I133" s="23"/>
      <c r="J133" s="23"/>
      <c r="K133" s="24"/>
      <c r="L133" s="14"/>
      <c r="M133" s="30"/>
      <c r="P133" s="63"/>
    </row>
    <row r="134" spans="4:16" ht="22.8" x14ac:dyDescent="0.25">
      <c r="D134" s="58" t="s">
        <v>290</v>
      </c>
      <c r="E134" s="27" t="s">
        <v>291</v>
      </c>
      <c r="F134" s="28" t="s">
        <v>292</v>
      </c>
      <c r="G134" s="29">
        <f t="shared" si="0"/>
        <v>0</v>
      </c>
      <c r="H134" s="60">
        <f>SUM( H135:H136)</f>
        <v>0</v>
      </c>
      <c r="I134" s="60">
        <f>SUM( I135:I136)</f>
        <v>0</v>
      </c>
      <c r="J134" s="60">
        <f>SUM( J135:J136)</f>
        <v>0</v>
      </c>
      <c r="K134" s="60">
        <f>SUM( K135:K136)</f>
        <v>0</v>
      </c>
      <c r="L134" s="14"/>
      <c r="M134" s="30"/>
      <c r="P134" s="31">
        <v>800</v>
      </c>
    </row>
    <row r="135" spans="4:16" ht="15" customHeight="1" x14ac:dyDescent="0.25">
      <c r="D135" s="58" t="s">
        <v>293</v>
      </c>
      <c r="E135" s="32" t="s">
        <v>206</v>
      </c>
      <c r="F135" s="28" t="s">
        <v>294</v>
      </c>
      <c r="G135" s="29">
        <f t="shared" si="0"/>
        <v>0</v>
      </c>
      <c r="H135" s="59"/>
      <c r="I135" s="59"/>
      <c r="J135" s="59"/>
      <c r="K135" s="59"/>
      <c r="L135" s="14"/>
      <c r="M135" s="30"/>
      <c r="P135" s="31">
        <v>810</v>
      </c>
    </row>
    <row r="136" spans="4:16" ht="15" customHeight="1" x14ac:dyDescent="0.25">
      <c r="D136" s="58" t="s">
        <v>295</v>
      </c>
      <c r="E136" s="32" t="s">
        <v>209</v>
      </c>
      <c r="F136" s="28" t="s">
        <v>296</v>
      </c>
      <c r="G136" s="29">
        <f t="shared" si="0"/>
        <v>0</v>
      </c>
      <c r="H136" s="60">
        <f>H137+H139</f>
        <v>0</v>
      </c>
      <c r="I136" s="60">
        <f>I137+I139</f>
        <v>0</v>
      </c>
      <c r="J136" s="60">
        <f>J137+J139</f>
        <v>0</v>
      </c>
      <c r="K136" s="60">
        <f>K137+K139</f>
        <v>0</v>
      </c>
      <c r="L136" s="14"/>
      <c r="M136" s="30"/>
      <c r="P136" s="31">
        <v>820</v>
      </c>
    </row>
    <row r="137" spans="4:16" ht="15" customHeight="1" x14ac:dyDescent="0.25">
      <c r="D137" s="58" t="s">
        <v>297</v>
      </c>
      <c r="E137" s="54" t="s">
        <v>298</v>
      </c>
      <c r="F137" s="28" t="s">
        <v>299</v>
      </c>
      <c r="G137" s="29">
        <f t="shared" si="0"/>
        <v>0</v>
      </c>
      <c r="H137" s="59"/>
      <c r="I137" s="59"/>
      <c r="J137" s="59"/>
      <c r="K137" s="59"/>
      <c r="L137" s="14"/>
      <c r="M137" s="30"/>
      <c r="P137" s="31">
        <v>830</v>
      </c>
    </row>
    <row r="138" spans="4:16" ht="15" customHeight="1" x14ac:dyDescent="0.25">
      <c r="D138" s="58" t="s">
        <v>300</v>
      </c>
      <c r="E138" s="55" t="s">
        <v>301</v>
      </c>
      <c r="F138" s="28" t="s">
        <v>302</v>
      </c>
      <c r="G138" s="29">
        <f t="shared" si="0"/>
        <v>0</v>
      </c>
      <c r="H138" s="59"/>
      <c r="I138" s="59"/>
      <c r="J138" s="59"/>
      <c r="K138" s="59"/>
      <c r="L138" s="14"/>
      <c r="M138" s="30"/>
      <c r="P138" s="63"/>
    </row>
    <row r="139" spans="4:16" ht="15" customHeight="1" x14ac:dyDescent="0.25">
      <c r="D139" s="58" t="s">
        <v>303</v>
      </c>
      <c r="E139" s="54" t="s">
        <v>304</v>
      </c>
      <c r="F139" s="28" t="s">
        <v>305</v>
      </c>
      <c r="G139" s="29">
        <f t="shared" si="0"/>
        <v>0</v>
      </c>
      <c r="H139" s="59"/>
      <c r="I139" s="59"/>
      <c r="J139" s="59"/>
      <c r="K139" s="59"/>
      <c r="L139" s="14"/>
      <c r="M139" s="30"/>
      <c r="P139" s="31">
        <v>840</v>
      </c>
    </row>
    <row r="140" spans="4:16" ht="15" customHeight="1" x14ac:dyDescent="0.25">
      <c r="D140" s="58" t="s">
        <v>30</v>
      </c>
      <c r="E140" s="27" t="s">
        <v>306</v>
      </c>
      <c r="F140" s="28" t="s">
        <v>307</v>
      </c>
      <c r="G140" s="29">
        <f t="shared" si="0"/>
        <v>0</v>
      </c>
      <c r="H140" s="61">
        <f>SUM( H141+H146)</f>
        <v>0</v>
      </c>
      <c r="I140" s="61">
        <f>SUM( I141+I146)</f>
        <v>0</v>
      </c>
      <c r="J140" s="61">
        <f>SUM( J141+J146)</f>
        <v>0</v>
      </c>
      <c r="K140" s="61">
        <f>SUM( K141+K146)</f>
        <v>0</v>
      </c>
      <c r="L140" s="14"/>
      <c r="M140" s="30"/>
      <c r="P140" s="31">
        <v>850</v>
      </c>
    </row>
    <row r="141" spans="4:16" ht="15" customHeight="1" x14ac:dyDescent="0.25">
      <c r="D141" s="58" t="s">
        <v>308</v>
      </c>
      <c r="E141" s="32" t="s">
        <v>206</v>
      </c>
      <c r="F141" s="28" t="s">
        <v>309</v>
      </c>
      <c r="G141" s="29">
        <f t="shared" ref="G141:G154" si="1">SUM(H141:K141)</f>
        <v>0</v>
      </c>
      <c r="H141" s="61">
        <f>SUM( H142:H143)</f>
        <v>0</v>
      </c>
      <c r="I141" s="61">
        <f>SUM( I142:I143)</f>
        <v>0</v>
      </c>
      <c r="J141" s="61">
        <f>SUM( J142:J143)</f>
        <v>0</v>
      </c>
      <c r="K141" s="61">
        <f>SUM( K142:K143)</f>
        <v>0</v>
      </c>
      <c r="L141" s="14"/>
      <c r="M141" s="30"/>
      <c r="P141" s="31">
        <v>860</v>
      </c>
    </row>
    <row r="142" spans="4:16" ht="15" customHeight="1" x14ac:dyDescent="0.25">
      <c r="D142" s="58" t="s">
        <v>310</v>
      </c>
      <c r="E142" s="54" t="s">
        <v>227</v>
      </c>
      <c r="F142" s="28" t="s">
        <v>311</v>
      </c>
      <c r="G142" s="29">
        <f t="shared" si="1"/>
        <v>0</v>
      </c>
      <c r="H142" s="64"/>
      <c r="I142" s="64"/>
      <c r="J142" s="64"/>
      <c r="K142" s="64"/>
      <c r="L142" s="14"/>
      <c r="M142" s="30"/>
      <c r="P142" s="31"/>
    </row>
    <row r="143" spans="4:16" ht="15" customHeight="1" x14ac:dyDescent="0.25">
      <c r="D143" s="58" t="s">
        <v>312</v>
      </c>
      <c r="E143" s="54" t="s">
        <v>230</v>
      </c>
      <c r="F143" s="28" t="s">
        <v>313</v>
      </c>
      <c r="G143" s="29">
        <f t="shared" si="1"/>
        <v>0</v>
      </c>
      <c r="H143" s="61">
        <f>H144+H145</f>
        <v>0</v>
      </c>
      <c r="I143" s="61">
        <f>I144+I145</f>
        <v>0</v>
      </c>
      <c r="J143" s="61">
        <f>J144+J145</f>
        <v>0</v>
      </c>
      <c r="K143" s="61">
        <f>K144+K145</f>
        <v>0</v>
      </c>
      <c r="L143" s="14"/>
      <c r="M143" s="30"/>
      <c r="P143" s="31"/>
    </row>
    <row r="144" spans="4:16" ht="15" customHeight="1" x14ac:dyDescent="0.25">
      <c r="D144" s="58" t="s">
        <v>314</v>
      </c>
      <c r="E144" s="55" t="s">
        <v>236</v>
      </c>
      <c r="F144" s="28" t="s">
        <v>315</v>
      </c>
      <c r="G144" s="29">
        <f t="shared" si="1"/>
        <v>0</v>
      </c>
      <c r="H144" s="64"/>
      <c r="I144" s="64"/>
      <c r="J144" s="64"/>
      <c r="K144" s="64"/>
      <c r="L144" s="14"/>
      <c r="M144" s="30"/>
      <c r="P144" s="31"/>
    </row>
    <row r="145" spans="4:17" ht="15" customHeight="1" x14ac:dyDescent="0.25">
      <c r="D145" s="58" t="s">
        <v>316</v>
      </c>
      <c r="E145" s="55" t="s">
        <v>317</v>
      </c>
      <c r="F145" s="28" t="s">
        <v>318</v>
      </c>
      <c r="G145" s="29">
        <f t="shared" si="1"/>
        <v>0</v>
      </c>
      <c r="H145" s="64"/>
      <c r="I145" s="64"/>
      <c r="J145" s="64"/>
      <c r="K145" s="64"/>
      <c r="L145" s="14"/>
      <c r="M145" s="30"/>
      <c r="P145" s="31"/>
    </row>
    <row r="146" spans="4:17" ht="15" customHeight="1" x14ac:dyDescent="0.25">
      <c r="D146" s="58" t="s">
        <v>319</v>
      </c>
      <c r="E146" s="32" t="s">
        <v>268</v>
      </c>
      <c r="F146" s="28" t="s">
        <v>320</v>
      </c>
      <c r="G146" s="29">
        <f t="shared" si="1"/>
        <v>0</v>
      </c>
      <c r="H146" s="61">
        <f>H147+H149</f>
        <v>0</v>
      </c>
      <c r="I146" s="61">
        <f>I147+I149</f>
        <v>0</v>
      </c>
      <c r="J146" s="61">
        <f>J147+J149</f>
        <v>0</v>
      </c>
      <c r="K146" s="61">
        <f>K147+K149</f>
        <v>0</v>
      </c>
      <c r="L146" s="14"/>
      <c r="M146" s="30"/>
      <c r="P146" s="31">
        <v>870</v>
      </c>
    </row>
    <row r="147" spans="4:17" ht="15" customHeight="1" x14ac:dyDescent="0.25">
      <c r="D147" s="58" t="s">
        <v>321</v>
      </c>
      <c r="E147" s="54" t="s">
        <v>298</v>
      </c>
      <c r="F147" s="28" t="s">
        <v>322</v>
      </c>
      <c r="G147" s="29">
        <f t="shared" si="1"/>
        <v>0</v>
      </c>
      <c r="H147" s="59"/>
      <c r="I147" s="59"/>
      <c r="J147" s="59"/>
      <c r="K147" s="59"/>
      <c r="L147" s="14"/>
      <c r="M147" s="30"/>
      <c r="P147" s="31">
        <v>880</v>
      </c>
    </row>
    <row r="148" spans="4:17" ht="15" customHeight="1" x14ac:dyDescent="0.25">
      <c r="D148" s="58" t="s">
        <v>323</v>
      </c>
      <c r="E148" s="55" t="s">
        <v>301</v>
      </c>
      <c r="F148" s="28" t="s">
        <v>324</v>
      </c>
      <c r="G148" s="29">
        <f t="shared" si="1"/>
        <v>0</v>
      </c>
      <c r="H148" s="59"/>
      <c r="I148" s="59"/>
      <c r="J148" s="59"/>
      <c r="K148" s="59"/>
      <c r="L148" s="14"/>
      <c r="M148" s="30"/>
      <c r="P148" s="31"/>
    </row>
    <row r="149" spans="4:17" ht="15" customHeight="1" x14ac:dyDescent="0.25">
      <c r="D149" s="58" t="s">
        <v>325</v>
      </c>
      <c r="E149" s="54" t="s">
        <v>304</v>
      </c>
      <c r="F149" s="28" t="s">
        <v>326</v>
      </c>
      <c r="G149" s="29">
        <f t="shared" si="1"/>
        <v>0</v>
      </c>
      <c r="H149" s="65"/>
      <c r="I149" s="65"/>
      <c r="J149" s="65"/>
      <c r="K149" s="65"/>
      <c r="L149" s="14"/>
      <c r="M149" s="30"/>
      <c r="P149" s="31">
        <v>890</v>
      </c>
    </row>
    <row r="150" spans="4:17" ht="15" customHeight="1" x14ac:dyDescent="0.25">
      <c r="D150" s="58" t="s">
        <v>327</v>
      </c>
      <c r="E150" s="27" t="s">
        <v>328</v>
      </c>
      <c r="F150" s="28" t="s">
        <v>329</v>
      </c>
      <c r="G150" s="29">
        <f t="shared" si="1"/>
        <v>4845.0082299999995</v>
      </c>
      <c r="H150" s="66">
        <f>SUM( H151:H152)</f>
        <v>4594.3401599999997</v>
      </c>
      <c r="I150" s="66">
        <f>SUM( I151:I152)</f>
        <v>0</v>
      </c>
      <c r="J150" s="66">
        <f>SUM( J151:J152)</f>
        <v>250.66807</v>
      </c>
      <c r="K150" s="66">
        <f>SUM( K151:K152)</f>
        <v>0</v>
      </c>
      <c r="L150" s="14"/>
      <c r="M150" s="30"/>
      <c r="P150" s="31">
        <v>900</v>
      </c>
    </row>
    <row r="151" spans="4:17" ht="15" customHeight="1" x14ac:dyDescent="0.25">
      <c r="D151" s="58" t="s">
        <v>330</v>
      </c>
      <c r="E151" s="32" t="s">
        <v>206</v>
      </c>
      <c r="F151" s="28" t="s">
        <v>331</v>
      </c>
      <c r="G151" s="29">
        <f t="shared" si="1"/>
        <v>4822.6553599999997</v>
      </c>
      <c r="H151" s="65">
        <v>4594.3401599999997</v>
      </c>
      <c r="I151" s="65">
        <v>0</v>
      </c>
      <c r="J151" s="65">
        <v>228.3152</v>
      </c>
      <c r="K151" s="65"/>
      <c r="L151" s="14"/>
      <c r="M151" s="30"/>
      <c r="P151" s="31"/>
    </row>
    <row r="152" spans="4:17" ht="15" customHeight="1" x14ac:dyDescent="0.25">
      <c r="D152" s="58" t="s">
        <v>332</v>
      </c>
      <c r="E152" s="32" t="s">
        <v>209</v>
      </c>
      <c r="F152" s="28" t="s">
        <v>333</v>
      </c>
      <c r="G152" s="29">
        <f t="shared" si="1"/>
        <v>22.352869999999999</v>
      </c>
      <c r="H152" s="66">
        <f>H153+H154</f>
        <v>0</v>
      </c>
      <c r="I152" s="66">
        <f>I153+I154</f>
        <v>0</v>
      </c>
      <c r="J152" s="66">
        <f>J153+J154</f>
        <v>22.352869999999999</v>
      </c>
      <c r="K152" s="66">
        <f>K153+K154</f>
        <v>0</v>
      </c>
      <c r="L152" s="14"/>
      <c r="M152" s="30"/>
      <c r="P152" s="31"/>
    </row>
    <row r="153" spans="4:17" ht="15" customHeight="1" x14ac:dyDescent="0.25">
      <c r="D153" s="58" t="s">
        <v>334</v>
      </c>
      <c r="E153" s="54" t="s">
        <v>335</v>
      </c>
      <c r="F153" s="28" t="s">
        <v>336</v>
      </c>
      <c r="G153" s="29">
        <f t="shared" si="1"/>
        <v>15.56176</v>
      </c>
      <c r="H153" s="65"/>
      <c r="I153" s="65"/>
      <c r="J153" s="65">
        <f>ROUND([2]форма!$H$18*1.2,2)/1000</f>
        <v>15.56176</v>
      </c>
      <c r="K153" s="65"/>
      <c r="L153" s="14"/>
      <c r="M153" s="30"/>
      <c r="P153" s="31" t="s">
        <v>337</v>
      </c>
    </row>
    <row r="154" spans="4:17" ht="15" customHeight="1" x14ac:dyDescent="0.25">
      <c r="D154" s="58" t="s">
        <v>338</v>
      </c>
      <c r="E154" s="54" t="s">
        <v>304</v>
      </c>
      <c r="F154" s="28" t="s">
        <v>339</v>
      </c>
      <c r="G154" s="29">
        <f t="shared" si="1"/>
        <v>6.7911099999999998</v>
      </c>
      <c r="H154" s="65">
        <v>0</v>
      </c>
      <c r="I154" s="65">
        <v>0</v>
      </c>
      <c r="J154" s="65">
        <f>ROUND([2]форма!$H$21*1.2,2)/1000</f>
        <v>6.7911099999999998</v>
      </c>
      <c r="K154" s="67">
        <v>0</v>
      </c>
      <c r="L154" s="14"/>
      <c r="M154" s="30"/>
      <c r="P154" s="31" t="s">
        <v>340</v>
      </c>
    </row>
    <row r="155" spans="4:17" x14ac:dyDescent="0.2">
      <c r="D155" s="9"/>
      <c r="E155" s="68"/>
      <c r="F155" s="68"/>
      <c r="G155" s="68"/>
      <c r="H155" s="68"/>
      <c r="I155" s="68"/>
      <c r="J155" s="68"/>
      <c r="K155" s="69"/>
      <c r="L155" s="69"/>
      <c r="M155" s="69"/>
      <c r="N155" s="69"/>
      <c r="O155" s="69"/>
      <c r="P155" s="69"/>
      <c r="Q155" s="69"/>
    </row>
    <row r="156" spans="4:17" ht="13.2" x14ac:dyDescent="0.25">
      <c r="E156" s="30" t="s">
        <v>341</v>
      </c>
      <c r="F156" s="70" t="str">
        <f>IF([1]Титульный!G45="","",[1]Титульный!G45)</f>
        <v>Зам. Директора</v>
      </c>
      <c r="G156" s="70"/>
      <c r="H156" s="71"/>
      <c r="I156" s="70" t="str">
        <f>IF([1]Титульный!G44="","",[1]Титульный!G44)</f>
        <v>Крадинов Алексадр Сергеевич</v>
      </c>
      <c r="J156" s="70"/>
      <c r="K156" s="70"/>
      <c r="L156" s="71"/>
      <c r="M156" s="72"/>
      <c r="N156" s="72"/>
      <c r="O156" s="30"/>
      <c r="P156" s="69"/>
      <c r="Q156" s="69"/>
    </row>
    <row r="157" spans="4:17" ht="13.2" x14ac:dyDescent="0.25">
      <c r="E157" s="73" t="s">
        <v>342</v>
      </c>
      <c r="F157" s="74" t="s">
        <v>343</v>
      </c>
      <c r="G157" s="74"/>
      <c r="H157" s="30"/>
      <c r="I157" s="74" t="s">
        <v>344</v>
      </c>
      <c r="J157" s="74"/>
      <c r="K157" s="74"/>
      <c r="L157" s="30"/>
      <c r="M157" s="74" t="s">
        <v>345</v>
      </c>
      <c r="N157" s="74"/>
      <c r="O157" s="30"/>
      <c r="P157" s="69"/>
      <c r="Q157" s="69"/>
    </row>
    <row r="158" spans="4:17" ht="13.2" x14ac:dyDescent="0.25">
      <c r="E158" s="73" t="s">
        <v>346</v>
      </c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69"/>
      <c r="Q158" s="69"/>
    </row>
    <row r="159" spans="4:17" ht="13.2" x14ac:dyDescent="0.25">
      <c r="E159" s="73" t="s">
        <v>347</v>
      </c>
      <c r="F159" s="70" t="str">
        <f>IF([1]Титульный!G46="","",[1]Титульный!G46)</f>
        <v>8 (863) 307-53-53</v>
      </c>
      <c r="G159" s="70"/>
      <c r="H159" s="70"/>
      <c r="I159" s="30"/>
      <c r="J159" s="73" t="s">
        <v>348</v>
      </c>
      <c r="K159" s="71"/>
      <c r="L159" s="30"/>
      <c r="M159" s="30"/>
      <c r="N159" s="30"/>
      <c r="O159" s="30"/>
      <c r="P159" s="69"/>
      <c r="Q159" s="69"/>
    </row>
    <row r="160" spans="4:17" ht="13.2" x14ac:dyDescent="0.25">
      <c r="E160" s="30" t="s">
        <v>349</v>
      </c>
      <c r="F160" s="75" t="s">
        <v>350</v>
      </c>
      <c r="G160" s="75"/>
      <c r="H160" s="75"/>
      <c r="I160" s="30"/>
      <c r="J160" s="76" t="s">
        <v>351</v>
      </c>
      <c r="K160" s="76"/>
      <c r="L160" s="30"/>
      <c r="M160" s="30"/>
      <c r="N160" s="30"/>
      <c r="O160" s="30"/>
      <c r="P160" s="69"/>
      <c r="Q160" s="69"/>
    </row>
    <row r="161" spans="5:17" x14ac:dyDescent="0.2"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</row>
    <row r="162" spans="5:17" x14ac:dyDescent="0.2"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</row>
    <row r="163" spans="5:17" x14ac:dyDescent="0.2"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</row>
    <row r="164" spans="5:17" x14ac:dyDescent="0.2"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</row>
    <row r="165" spans="5:17" x14ac:dyDescent="0.2"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</row>
    <row r="166" spans="5:17" x14ac:dyDescent="0.2"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</row>
    <row r="167" spans="5:17" x14ac:dyDescent="0.2"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</row>
    <row r="168" spans="5:17" x14ac:dyDescent="0.2"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</row>
    <row r="169" spans="5:17" x14ac:dyDescent="0.2"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</row>
    <row r="170" spans="5:17" x14ac:dyDescent="0.2"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</row>
    <row r="171" spans="5:17" x14ac:dyDescent="0.2"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</row>
    <row r="172" spans="5:17" x14ac:dyDescent="0.2"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</row>
    <row r="173" spans="5:17" x14ac:dyDescent="0.2"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</row>
    <row r="174" spans="5:17" x14ac:dyDescent="0.2"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</row>
    <row r="175" spans="5:17" x14ac:dyDescent="0.2"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</row>
    <row r="176" spans="5:17" x14ac:dyDescent="0.2"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</row>
    <row r="177" spans="5:17" x14ac:dyDescent="0.2"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</row>
    <row r="178" spans="5:17" x14ac:dyDescent="0.2"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</row>
    <row r="179" spans="5:17" x14ac:dyDescent="0.2"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</row>
    <row r="180" spans="5:17" x14ac:dyDescent="0.2"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</row>
    <row r="181" spans="5:17" x14ac:dyDescent="0.2"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</row>
    <row r="182" spans="5:17" x14ac:dyDescent="0.2"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</row>
    <row r="183" spans="5:17" x14ac:dyDescent="0.2"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</row>
    <row r="184" spans="5:17" x14ac:dyDescent="0.2"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</row>
    <row r="185" spans="5:17" x14ac:dyDescent="0.2"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</row>
  </sheetData>
  <sheetProtection password="9154" sheet="1" objects="1" scenarios="1" formatColumns="0" formatRows="0" autoFilter="0"/>
  <mergeCells count="18">
    <mergeCell ref="F157:G157"/>
    <mergeCell ref="I157:K157"/>
    <mergeCell ref="M157:N157"/>
    <mergeCell ref="F159:H159"/>
    <mergeCell ref="F160:H160"/>
    <mergeCell ref="D14:K14"/>
    <mergeCell ref="D55:K55"/>
    <mergeCell ref="D96:K96"/>
    <mergeCell ref="D100:K100"/>
    <mergeCell ref="D133:K133"/>
    <mergeCell ref="F156:G156"/>
    <mergeCell ref="I156:K156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85 E44 E25:E28 E66:E69" xr:uid="{4D64BB37-3E99-4786-82E8-CF2CC9C8E97C}"/>
    <dataValidation type="decimal" allowBlank="1" showErrorMessage="1" errorTitle="Ошибка" error="Допускается ввод только действительных чисел!" sqref="G71:K85 G97:K99 G15:K18 G56:K59 G30:K44 G87:K95 G20:K21 G23:K28 G46:K54 G101:K132 G134:K154 G61:K62 G64:K69" xr:uid="{A7998772-2B74-436F-96E8-A5FC2B58CC0D}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30</vt:i4>
      </vt:variant>
    </vt:vector>
  </HeadingPairs>
  <TitlesOfParts>
    <vt:vector size="31" baseType="lpstr">
      <vt:lpstr>Отпуск ЭЭ сет организациями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kod_stroki_1</vt:lpstr>
      <vt:lpstr>kod_stroki_2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</dc:creator>
  <cp:lastModifiedBy>n1</cp:lastModifiedBy>
  <dcterms:created xsi:type="dcterms:W3CDTF">2024-05-07T13:38:37Z</dcterms:created>
  <dcterms:modified xsi:type="dcterms:W3CDTF">2024-05-07T13:38:53Z</dcterms:modified>
</cp:coreProperties>
</file>