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RV\Share\shareold\share\РЕАЛИЗАЦИЯ ОБЩАЯ\2025\Апрель\46ф\"/>
    </mc:Choice>
  </mc:AlternateContent>
  <xr:revisionPtr revIDLastSave="0" documentId="8_{7AD4EBFF-15C3-4A13-83A7-3D9FB88A6D2D}" xr6:coauthVersionLast="47" xr6:coauthVersionMax="47" xr10:uidLastSave="{00000000-0000-0000-0000-000000000000}"/>
  <bookViews>
    <workbookView xWindow="-120" yWindow="-120" windowWidth="29040" windowHeight="15840" xr2:uid="{6E1EE357-F0FB-4F7E-BD84-92DA3D13E12E}"/>
  </bookViews>
  <sheets>
    <sheet name="46ф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asd" localSheetId="0">#REF!</definedName>
    <definedName name="_asd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IRR1">[3]MAIN!$D$1013</definedName>
    <definedName name="_KRD1">[3]MAIN!$A$524:$IV$524</definedName>
    <definedName name="_KRD2">[3]MAIN!$A$552:$IV$552</definedName>
    <definedName name="_LIS1">[3]MAIN!$A$325:$IV$325</definedName>
    <definedName name="_NPV1">[3]MAIN!$D$1004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RAZ1">#REF!</definedName>
    <definedName name="_RAZ2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anscount" hidden="1">1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OST1">[3]MAIN!$A$105:$IV$106</definedName>
    <definedName name="COST2">[3]MAIN!$A$108:$IV$109</definedName>
    <definedName name="cur_assets">[3]MAIN!$F$899:$AK$899</definedName>
    <definedName name="cur_liab">[3]MAIN!$F$923:$AK$923</definedName>
    <definedName name="data_">[3]MAIN!$F$18</definedName>
    <definedName name="DPAYB">[3]MAIN!$D$1002</definedName>
    <definedName name="EE_PURCHASE_METHOD_LIST">[1]TECHSHEET!#REF!</definedName>
    <definedName name="ertw" localSheetId="0">#REF!</definedName>
    <definedName name="ertw">#REF!</definedName>
    <definedName name="Excel_26_1" localSheetId="0">#REF!</definedName>
    <definedName name="Excel_26_1">#REF!</definedName>
    <definedName name="Excel_BuiltIn__FilterDatabase_1" localSheetId="0">#REF!</definedName>
    <definedName name="Excel_BuiltIn__FilterDatabase_1">#REF!</definedName>
    <definedName name="Excel_BuiltIn__FilterDatabase_1_1">#REF!</definedName>
    <definedName name="Excel_BuiltIn__FilterDatabase_2">#REF!</definedName>
    <definedName name="Excel_BuiltIn__FilterDatabase_2_1">#REF!</definedName>
    <definedName name="Excel_BuiltIn__FilterDatabase_2_2">#REF!</definedName>
    <definedName name="Excel_BuiltIn__FilterDatabase_7_1">#REF!</definedName>
    <definedName name="Excel_BuiltIn__FilterDatabase_7_1_1">#REF!</definedName>
    <definedName name="Excel_BuiltIn__FilterDatabase_7_1_1_1">#REF!</definedName>
    <definedName name="Excel_BuiltIn__FilterDatabase_7_1_1_2">#REF!</definedName>
    <definedName name="Excel_BuiltIn__FilterDatabase_7_1_2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2">#REF!</definedName>
    <definedName name="Excel_BuiltIn_Print_Area_2_1">#REF!</definedName>
    <definedName name="Excel_BuiltIn_Print_Area_2_1_1">#REF!</definedName>
    <definedName name="Excel_BuiltIn_Print_Area_2_1_2">#REF!</definedName>
    <definedName name="Excel_BuiltIn_Print_Area_30">#REF!</definedName>
    <definedName name="Excel_BuiltIn_Print_Area_30_1">#REF!</definedName>
    <definedName name="Excel_BuiltIn_Print_Area_30_2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2">#REF!</definedName>
    <definedName name="Excel_BuiltIn_Print_Area_4_1_1_2_1">#REF!</definedName>
    <definedName name="Excel_BuiltIn_Print_Area_4_1_1_3">#REF!</definedName>
    <definedName name="Excel_BuiltIn_Print_Area_9_1">#REF!</definedName>
    <definedName name="Excel_BuiltIn_Print_Area_9_1_1">#REF!</definedName>
    <definedName name="Excel_BuiltIn_Print_Area_9_1_2">#REF!</definedName>
    <definedName name="Excel_BuiltIn_Print_Titles_2" localSheetId="0">(#REF!,#REF!)</definedName>
    <definedName name="Excel_BuiltIn_Print_Titles_2">(#REF!,#REF!)</definedName>
    <definedName name="Excel_BuiltIn_Print_Titles_2_1">(#REF!,#REF!)</definedName>
    <definedName name="Excel_BuiltIn_Print_Titles_2_2">(#REF!,#REF!)</definedName>
    <definedName name="Excel_BuiltIn_Print_Titles_26_1">#REF!</definedName>
    <definedName name="Excel_BuiltIn_Print_Titles_26_1_1">#REF!</definedName>
    <definedName name="Excel_BuiltIn_Print_Titles_26_1_2">#REF!</definedName>
    <definedName name="Excel_BuiltIn_Print_Titles_27">#REF!</definedName>
    <definedName name="Excel_BuiltIn_Print_Titles_27_1">#REF!</definedName>
    <definedName name="Excel_BuiltIn_Print_Titles_27_2">#REF!</definedName>
    <definedName name="Excel_BuiltIn_Print_Titles_3">#REF!</definedName>
    <definedName name="Excel_BuiltIn_Print_Titles_30">#REF!</definedName>
    <definedName name="Excel_BuiltIn_Print_Titles_30_1">#REF!</definedName>
    <definedName name="Excel_BuiltIn_Print_Titles_30_2">#REF!</definedName>
    <definedName name="Excel_BuiltIn_Print_Titles_32">#REF!</definedName>
    <definedName name="Excel_BuiltIn_Print_Titles_32_1">#REF!</definedName>
    <definedName name="Excel_BuiltIn_Print_Titles_32_2">#REF!</definedName>
    <definedName name="FIXASSETS1">[3]MAIN!$A$245:$IV$260</definedName>
    <definedName name="FIXASSETS2">[3]MAIN!$A$263:$IV$279</definedName>
    <definedName name="god">[4]Титульный!$F$10</definedName>
    <definedName name="INDASS1">[3]MAIN!$F$247:$AJ$247</definedName>
    <definedName name="INDASS2">[3]MAIN!$F$265:$AJ$265</definedName>
    <definedName name="ISHOD1">#REF!</definedName>
    <definedName name="ISHOD2_1">#REF!</definedName>
    <definedName name="ISHOD2_2">#REF!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REDIT1">[3]MAIN!$A$486:$IV$504</definedName>
    <definedName name="KREDIT2">[3]MAIN!$A$533:$IV$551</definedName>
    <definedName name="labor_costs">[3]MAIN!$F$187:$AL$187</definedName>
    <definedName name="Language">[3]MAIN!$F$1247</definedName>
    <definedName name="lastcolumn">[3]MAIN!$AJ$1:$AJ$65536</definedName>
    <definedName name="LISING1">[3]MAIN!$A$305:$IV$324</definedName>
    <definedName name="LIST_OKOPF_DATA">[1]LIST_OKOPF!$B$3:$B$98</definedName>
    <definedName name="logic">[5]TEHSHEET!$F$2:$F$3</definedName>
    <definedName name="MAXWC">[3]MAIN!$C$1340</definedName>
    <definedName name="Method">[3]MAIN!$F$29</definedName>
    <definedName name="MINCASH">[3]MAIN!$C$1338</definedName>
    <definedName name="minlabor_costs">[3]MAIN!$F$594:$AL$594</definedName>
    <definedName name="MINPROFIT">[3]MAIN!$C$1339</definedName>
    <definedName name="MO_LIST_18">[1]REESTR_MO!$B$93:$B$93</definedName>
    <definedName name="MO_LIST_25">[5]REESTR_MO!$B$130:$B$139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>[5]TEHSHEET!$D$2:$D$14</definedName>
    <definedName name="MONTH_LIST">[1]TECHSHEET!$L$2:$L$14</definedName>
    <definedName name="MR_LIST" localSheetId="0">[1]REESTR_MO!$E$2:$E$56</definedName>
    <definedName name="MR_LIST">[5]REESTR_MO!$D$2:$D$56</definedName>
    <definedName name="npi">[3]MAIN!$F$1245:$AK$1245</definedName>
    <definedName name="NPVR">[3]MAIN!$D$1025</definedName>
    <definedName name="ORG" localSheetId="0">[1]Титульный!$H$18</definedName>
    <definedName name="org">[5]Титульный!$G$18</definedName>
    <definedName name="OTCST1">[3]MAIN!$A$200:$IV$200</definedName>
    <definedName name="OTCST2">[3]MAIN!$A$204:$IV$204</definedName>
    <definedName name="OTCST3">[3]MAIN!$A$229:$IV$229</definedName>
    <definedName name="OTHER_COST2">[3]MAIN!$A$204:$IV$204</definedName>
    <definedName name="OTHER_COST3">[3]MAIN!$A$228:$IV$229</definedName>
    <definedName name="OTHERCOST1">[3]MAIN!$A$200:$IV$200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IOD">[1]TECHSHEET!$G$2</definedName>
    <definedName name="pi">[3]MAIN!$F$16</definedName>
    <definedName name="PRINT_SENS">#REF!</definedName>
    <definedName name="PRO" localSheetId="0">[3]MAIN!#REF!</definedName>
    <definedName name="PRO">[3]MAIN!#REF!</definedName>
    <definedName name="PROD1">[3]MAIN!$A$65:$IV$66</definedName>
    <definedName name="PROD2">[3]MAIN!$A$68:$IV$69</definedName>
    <definedName name="project">[3]MAIN!$A$13</definedName>
    <definedName name="PROT_22" localSheetId="0">P3_PROT_22,P4_PROT_22,P5_PROT_22</definedName>
    <definedName name="PROT_22">P3_PROT_22,P4_PROT_22,P5_PROT_22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egion_name">[4]Титульный!$F$8</definedName>
    <definedName name="Rep_cur">[3]MAIN!$F$28</definedName>
    <definedName name="REPORT_TYPE_LIST">[1]TECHSHEET!$E$7:$E$8</definedName>
    <definedName name="revenues">[3]MAIN!$F$90:$AL$90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ECTION_EE_ISSUE_ENR_INCOME_ADJACENT_NET_ADD_HL">'46ф'!$E$31</definedName>
    <definedName name="SECTION_EE_ISSUE_ENR_INCOME_ADJACENT_NET_START_ROW">'46ф'!$E$24</definedName>
    <definedName name="SECTION_EE_ISSUE_ENR_INCOME_GEN_ADD_HL">'46ф'!$E$19</definedName>
    <definedName name="SECTION_EE_ISSUE_ENR_INCOME_GEN_START_ROW">'46ф'!$E$18</definedName>
    <definedName name="SECTION_EE_ISSUE_ENR_INCOME_NON_NET_ADD_HL">'46ф'!$E$22</definedName>
    <definedName name="SECTION_EE_ISSUE_ENR_INCOME_NON_NET_START_ROW">'46ф'!$E$21</definedName>
    <definedName name="SECTION_EE_ISSUE_ENR_OUTCOME_ADJACENT_NET_ADD_HL">'46ф'!$E$52</definedName>
    <definedName name="SECTION_EE_ISSUE_ENR_OUTCOME_ADJACENT_NET_START_ROW">'46ф'!$E$45</definedName>
    <definedName name="SECTION_EE_ISSUE_IMPORT_TAG_AREA">'46ф'!$H$3:$T$3</definedName>
    <definedName name="SECTION_EE_ISSUE_NUMERIC_AREA">'46ф'!$H$14:$L$168</definedName>
    <definedName name="SECTION_EE_ISSUE_PWR_INCOME_ADJACENT_NET_ADD_HL">'46ф'!$E$79</definedName>
    <definedName name="SECTION_EE_ISSUE_PWR_INCOME_ADJACENT_NET_START_ROW">'46ф'!$E$72</definedName>
    <definedName name="SECTION_EE_ISSUE_PWR_INCOME_GEN_ADD_HL">'46ф'!$E$67</definedName>
    <definedName name="SECTION_EE_ISSUE_PWR_INCOME_GEN_START_ROW">'46ф'!$E$66</definedName>
    <definedName name="SECTION_EE_ISSUE_PWR_INCOME_NON_NET_ADD_HL">'46ф'!$E$70</definedName>
    <definedName name="SECTION_EE_ISSUE_PWR_INCOME_NON_NET_START_ROW">'46ф'!$E$69</definedName>
    <definedName name="SECTION_EE_ISSUE_PWR_OUTCOME_ADJACENT_NET_ADD_HL">'46ф'!$E$100</definedName>
    <definedName name="SECTION_EE_ISSUE_PWR_OUTCOME_ADJACENT_NET_START_ROW">'46ф'!$E$93</definedName>
    <definedName name="SECTION_EE_ISSUE_ROW_CODE_AREA">'46ф'!$G$14:$G$168</definedName>
    <definedName name="SECTION_EE_ISSUE_ROW_TYPE_COLUMN">'46ф'!$T$13</definedName>
    <definedName name="SECTION_EE_ISSUE_SLPR_DELETE_COLUMN">'46ф'!$C$13</definedName>
    <definedName name="SECTION_EE_ISSUE_SLPR_INN_COLUMN">'46ф'!$Q$13</definedName>
    <definedName name="SECTION_EE_ISSUE_SLPR_KPP_COLUMN">'46ф'!$R$13</definedName>
    <definedName name="SECTION_EE_ISSUE_SLPR_NAME_COLUMN">'46ф'!$O$13</definedName>
    <definedName name="SECTION_EE_ISSUE_SLPR_NUMBER_COLUMN">'46ф'!$N$13</definedName>
    <definedName name="SECTION_EE_ISSUE_SLPR_OGRN_COLUMN">'46ф'!$P$13</definedName>
    <definedName name="SECTION_EE_ISSUE_SLPR_SOURCE_COLUMN">'46ф'!$S$13</definedName>
    <definedName name="SECTION_EE_ISSUE_SUPPLIER_COLUMN">'46ф'!$E$13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NSTAB1">[3]MAIN!$A$1344:$C$1351</definedName>
    <definedName name="SENSTAB2">[3]MAIN!$A$1355:$H$1360</definedName>
    <definedName name="social">[3]MAIN!$F$627:$AJ$627</definedName>
    <definedName name="SPAYB">[3]MAIN!$D$1000</definedName>
    <definedName name="SUMMBLOCK">[3]MAIN!$A$1211:$AL$1241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ab0">[3]MAIN!$A$13:$F$30</definedName>
    <definedName name="TAX_SYSTEM_LIST">[1]TECHSHEET!$E$12:$E$16</definedName>
    <definedName name="TAXE1">[3]MAIN!$A$641:$IV$646</definedName>
    <definedName name="TAXE2">[3]MAIN!$A$674:$IV$679</definedName>
    <definedName name="TOTWC">[3]MAIN!$C$1341</definedName>
    <definedName name="VAT">[3]MAIN!$F$597</definedName>
    <definedName name="version">[5]Инструкция!$B$3</definedName>
    <definedName name="YEAR" localSheetId="0">[1]Титульный!$H$11</definedName>
    <definedName name="YEAR">[5]TEHSHEET!$E$2:$E$5</definedName>
    <definedName name="YES_NO">[1]TECHSHEET!$E$2:$E$3</definedName>
    <definedName name="до" localSheetId="0">#REF!</definedName>
    <definedName name="до">#REF!</definedName>
    <definedName name="Документ" localSheetId="0">#REF!</definedName>
    <definedName name="Документ">#REF!</definedName>
    <definedName name="документ1" localSheetId="0">#REF!</definedName>
    <definedName name="документ1">#REF!</definedName>
    <definedName name="КОЛИЧЕСТВО" localSheetId="0">COLUMNS([0]!ЛИСТЫ)</definedName>
    <definedName name="КОЛИЧЕСТВО">COLUMNS(ЛИСТЫ)</definedName>
    <definedName name="ЛИСТ.ИМЯ" localSheetId="0">MID('46ф'!ЛИСТ.СПИСОК,SEARCH("]",'46ф'!ЛИСТ.СПИСОК)+2,31)</definedName>
    <definedName name="ЛИСТ.ИМЯ">MID(ЛИСТ.СПИСОК,SEARCH("]",ЛИСТ.СПИСОК)+2,31)</definedName>
    <definedName name="ЛИСТ.СПИСОК" localSheetId="0">SUBSTITUTE(INDEX([0]!ЛИСТЫ,ТСТРОКА),"]","]'")</definedName>
    <definedName name="ЛИСТ.СПИСОК">SUBSTITUTE(INDEX(ЛИСТЫ,ТСТРОКА),"]","]'")</definedName>
    <definedName name="ооо" localSheetId="0">#REF!</definedName>
    <definedName name="ооо">#REF!</definedName>
    <definedName name="оооо" localSheetId="0">#REF!</definedName>
    <definedName name="оооо">#REF!</definedName>
    <definedName name="оооооо">'[6]Донэнерго февр'!$B$4:$B$65532</definedName>
    <definedName name="п" localSheetId="0">(#REF!,#REF!)</definedName>
    <definedName name="п">(#REF!,#REF!)</definedName>
    <definedName name="подконтр" localSheetId="0">(#REF!,#REF!)</definedName>
    <definedName name="подконтр">(#REF!,#REF!)</definedName>
    <definedName name="ПРОВЕРКА" localSheetId="0">ТСТРОКА&lt;='46ф'!КОЛИЧЕСТВО</definedName>
    <definedName name="ПРОВЕРКА">ТСТРОКА&lt;=КОЛИЧЕСТВО</definedName>
    <definedName name="Проц1">[3]MAIN!$F$186</definedName>
    <definedName name="ПроцИзПр1">[3]MAIN!$F$188</definedName>
    <definedName name="р">#REF!</definedName>
    <definedName name="рр">#REF!</definedName>
    <definedName name="ррр">#REF!</definedName>
    <definedName name="рррр">#REF!</definedName>
    <definedName name="ррррр">#REF!</definedName>
    <definedName name="рррррр">#REF!</definedName>
    <definedName name="рррррррр">#REF!</definedName>
    <definedName name="рррррррррр">#REF!</definedName>
    <definedName name="рррррррррррр">#REF!</definedName>
    <definedName name="ррррррррррррр">#REF!</definedName>
    <definedName name="ррррррррррррррр" localSheetId="0">(#REF!,#REF!)</definedName>
    <definedName name="ррррррррррррррр">(#REF!,#REF!)</definedName>
    <definedName name="рррррррррррррррр" localSheetId="0">#REF!</definedName>
    <definedName name="рррррррррррррррр">#REF!</definedName>
    <definedName name="ррррррррррррррррррррр">#REF!</definedName>
    <definedName name="ррррррррррррррррррррррррр">#REF!</definedName>
    <definedName name="рррррррррррррррррррррррррррррр">#REF!</definedName>
    <definedName name="саааа">'[7]Донэнерго февр'!$B$4:$B$65532</definedName>
    <definedName name="саааа_1">'[6]Донэнерго февр'!$B$4:$B$65532</definedName>
    <definedName name="саааа_2">'[6]Донэнерго февр'!$B$4:$B$65532</definedName>
    <definedName name="СтНПр1">[3]MAIN!$F$180</definedName>
    <definedName name="ТСТРОКА">ROW()-2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  <definedName name="ЧП1">[3]MAIN!$F$396</definedName>
    <definedName name="эж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6" i="1" l="1"/>
  <c r="H165" i="1"/>
  <c r="J164" i="1"/>
  <c r="H163" i="1"/>
  <c r="H162" i="1"/>
  <c r="H161" i="1"/>
  <c r="L160" i="1"/>
  <c r="K160" i="1"/>
  <c r="J160" i="1"/>
  <c r="I160" i="1"/>
  <c r="H160" i="1"/>
  <c r="H159" i="1"/>
  <c r="H158" i="1"/>
  <c r="L157" i="1"/>
  <c r="K157" i="1"/>
  <c r="J157" i="1"/>
  <c r="I157" i="1"/>
  <c r="H157" i="1" s="1"/>
  <c r="H156" i="1"/>
  <c r="L155" i="1"/>
  <c r="K155" i="1"/>
  <c r="J155" i="1"/>
  <c r="I155" i="1"/>
  <c r="H155" i="1"/>
  <c r="L154" i="1"/>
  <c r="K154" i="1"/>
  <c r="J154" i="1"/>
  <c r="I154" i="1"/>
  <c r="H154" i="1" s="1"/>
  <c r="H153" i="1"/>
  <c r="H152" i="1"/>
  <c r="H151" i="1"/>
  <c r="L150" i="1"/>
  <c r="K150" i="1"/>
  <c r="J150" i="1"/>
  <c r="I150" i="1"/>
  <c r="H150" i="1" s="1"/>
  <c r="H149" i="1"/>
  <c r="L148" i="1"/>
  <c r="K148" i="1"/>
  <c r="J148" i="1"/>
  <c r="I148" i="1"/>
  <c r="H148" i="1"/>
  <c r="L146" i="1"/>
  <c r="K146" i="1"/>
  <c r="I146" i="1"/>
  <c r="L145" i="1"/>
  <c r="K145" i="1"/>
  <c r="I145" i="1"/>
  <c r="L144" i="1"/>
  <c r="K144" i="1"/>
  <c r="J144" i="1"/>
  <c r="I144" i="1"/>
  <c r="H144" i="1"/>
  <c r="H143" i="1"/>
  <c r="L142" i="1"/>
  <c r="K142" i="1"/>
  <c r="J142" i="1"/>
  <c r="I142" i="1"/>
  <c r="H142" i="1"/>
  <c r="H141" i="1"/>
  <c r="H140" i="1"/>
  <c r="H139" i="1"/>
  <c r="L138" i="1"/>
  <c r="K138" i="1"/>
  <c r="J138" i="1"/>
  <c r="I138" i="1"/>
  <c r="H138" i="1"/>
  <c r="H137" i="1"/>
  <c r="H136" i="1"/>
  <c r="H135" i="1"/>
  <c r="H134" i="1"/>
  <c r="H133" i="1"/>
  <c r="H132" i="1"/>
  <c r="L131" i="1"/>
  <c r="K131" i="1"/>
  <c r="J131" i="1"/>
  <c r="I131" i="1"/>
  <c r="H131" i="1" s="1"/>
  <c r="H130" i="1"/>
  <c r="H129" i="1"/>
  <c r="L128" i="1"/>
  <c r="K128" i="1"/>
  <c r="J128" i="1"/>
  <c r="I128" i="1"/>
  <c r="H128" i="1"/>
  <c r="H127" i="1"/>
  <c r="H126" i="1"/>
  <c r="L125" i="1"/>
  <c r="K125" i="1"/>
  <c r="J125" i="1"/>
  <c r="I125" i="1"/>
  <c r="H125" i="1" s="1"/>
  <c r="L124" i="1"/>
  <c r="K124" i="1"/>
  <c r="J124" i="1"/>
  <c r="I124" i="1"/>
  <c r="H124" i="1"/>
  <c r="H123" i="1"/>
  <c r="L122" i="1"/>
  <c r="K122" i="1"/>
  <c r="J122" i="1"/>
  <c r="I122" i="1"/>
  <c r="H122" i="1"/>
  <c r="L121" i="1"/>
  <c r="K121" i="1"/>
  <c r="J121" i="1"/>
  <c r="I121" i="1"/>
  <c r="H121" i="1" s="1"/>
  <c r="H120" i="1"/>
  <c r="H119" i="1"/>
  <c r="H118" i="1"/>
  <c r="L117" i="1"/>
  <c r="K117" i="1"/>
  <c r="J117" i="1"/>
  <c r="I117" i="1"/>
  <c r="H117" i="1" s="1"/>
  <c r="H116" i="1"/>
  <c r="L115" i="1"/>
  <c r="K115" i="1"/>
  <c r="J115" i="1"/>
  <c r="I115" i="1"/>
  <c r="H115" i="1" s="1"/>
  <c r="H113" i="1"/>
  <c r="H112" i="1"/>
  <c r="Z111" i="1"/>
  <c r="K111" i="1"/>
  <c r="J111" i="1"/>
  <c r="I111" i="1"/>
  <c r="H111" i="1"/>
  <c r="H106" i="1"/>
  <c r="H104" i="1"/>
  <c r="H103" i="1"/>
  <c r="H101" i="1"/>
  <c r="D99" i="1"/>
  <c r="D98" i="1"/>
  <c r="D97" i="1"/>
  <c r="D96" i="1"/>
  <c r="D94" i="1"/>
  <c r="J92" i="1"/>
  <c r="H91" i="1"/>
  <c r="H90" i="1"/>
  <c r="H88" i="1"/>
  <c r="H87" i="1"/>
  <c r="J86" i="1"/>
  <c r="H85" i="1"/>
  <c r="H84" i="1"/>
  <c r="H82" i="1"/>
  <c r="J80" i="1"/>
  <c r="I80" i="1"/>
  <c r="D78" i="1"/>
  <c r="D77" i="1"/>
  <c r="D76" i="1"/>
  <c r="D75" i="1"/>
  <c r="D74" i="1"/>
  <c r="D73" i="1"/>
  <c r="L71" i="1"/>
  <c r="L68" i="1"/>
  <c r="K68" i="1"/>
  <c r="J68" i="1"/>
  <c r="I68" i="1"/>
  <c r="H68" i="1"/>
  <c r="L65" i="1"/>
  <c r="K65" i="1"/>
  <c r="J65" i="1"/>
  <c r="I65" i="1"/>
  <c r="H65" i="1"/>
  <c r="L63" i="1"/>
  <c r="H58" i="1"/>
  <c r="AC57" i="1"/>
  <c r="K57" i="1" s="1"/>
  <c r="L57" i="1"/>
  <c r="J57" i="1"/>
  <c r="H56" i="1"/>
  <c r="H55" i="1"/>
  <c r="H54" i="1"/>
  <c r="H53" i="1"/>
  <c r="K51" i="1"/>
  <c r="H51" i="1" s="1"/>
  <c r="D51" i="1"/>
  <c r="K50" i="1"/>
  <c r="H50" i="1"/>
  <c r="D50" i="1"/>
  <c r="K49" i="1"/>
  <c r="H49" i="1" s="1"/>
  <c r="D49" i="1"/>
  <c r="L48" i="1"/>
  <c r="K48" i="1"/>
  <c r="H48" i="1" s="1"/>
  <c r="D48" i="1"/>
  <c r="I47" i="1"/>
  <c r="H47" i="1"/>
  <c r="D47" i="1"/>
  <c r="K46" i="1"/>
  <c r="D46" i="1"/>
  <c r="U44" i="1"/>
  <c r="L44" i="1"/>
  <c r="J44" i="1"/>
  <c r="I44" i="1"/>
  <c r="H43" i="1"/>
  <c r="H42" i="1"/>
  <c r="U41" i="1"/>
  <c r="L41" i="1"/>
  <c r="K41" i="1"/>
  <c r="J41" i="1"/>
  <c r="I41" i="1"/>
  <c r="H41" i="1"/>
  <c r="H40" i="1"/>
  <c r="H39" i="1"/>
  <c r="U38" i="1"/>
  <c r="L38" i="1"/>
  <c r="J38" i="1"/>
  <c r="I38" i="1"/>
  <c r="H37" i="1"/>
  <c r="H36" i="1"/>
  <c r="H35" i="1"/>
  <c r="H34" i="1"/>
  <c r="H33" i="1"/>
  <c r="L32" i="1"/>
  <c r="K32" i="1"/>
  <c r="J32" i="1"/>
  <c r="I32" i="1"/>
  <c r="H32" i="1"/>
  <c r="K30" i="1"/>
  <c r="H30" i="1"/>
  <c r="D30" i="1"/>
  <c r="I29" i="1"/>
  <c r="D29" i="1"/>
  <c r="K28" i="1"/>
  <c r="D28" i="1"/>
  <c r="K27" i="1"/>
  <c r="H27" i="1"/>
  <c r="D27" i="1"/>
  <c r="K26" i="1"/>
  <c r="D26" i="1"/>
  <c r="K25" i="1"/>
  <c r="J25" i="1"/>
  <c r="I25" i="1"/>
  <c r="D25" i="1"/>
  <c r="L23" i="1"/>
  <c r="K23" i="1"/>
  <c r="J23" i="1"/>
  <c r="I23" i="1"/>
  <c r="H23" i="1" s="1"/>
  <c r="L20" i="1"/>
  <c r="K20" i="1"/>
  <c r="J20" i="1"/>
  <c r="I20" i="1"/>
  <c r="H20" i="1"/>
  <c r="L17" i="1"/>
  <c r="K17" i="1"/>
  <c r="J17" i="1"/>
  <c r="I17" i="1"/>
  <c r="H17" i="1" s="1"/>
  <c r="I16" i="1"/>
  <c r="V15" i="1"/>
  <c r="L15" i="1"/>
  <c r="L61" i="1" s="1"/>
  <c r="K15" i="1"/>
  <c r="J15" i="1"/>
  <c r="J61" i="1" s="1"/>
  <c r="I15" i="1"/>
  <c r="D9" i="1"/>
  <c r="K59" i="1" l="1"/>
  <c r="K105" i="1"/>
  <c r="K60" i="1"/>
  <c r="I64" i="1"/>
  <c r="K75" i="1"/>
  <c r="H75" i="1" s="1"/>
  <c r="I77" i="1"/>
  <c r="H77" i="1" s="1"/>
  <c r="I95" i="1"/>
  <c r="L105" i="1"/>
  <c r="I168" i="1"/>
  <c r="H26" i="1"/>
  <c r="H28" i="1"/>
  <c r="J59" i="1"/>
  <c r="J107" i="1" s="1"/>
  <c r="L59" i="1"/>
  <c r="K96" i="1"/>
  <c r="K99" i="1"/>
  <c r="H99" i="1" s="1"/>
  <c r="H15" i="1"/>
  <c r="H16" i="1"/>
  <c r="H25" i="1"/>
  <c r="H29" i="1"/>
  <c r="K44" i="1"/>
  <c r="H46" i="1"/>
  <c r="I57" i="1"/>
  <c r="J60" i="1"/>
  <c r="L60" i="1"/>
  <c r="H145" i="1"/>
  <c r="I167" i="1" s="1"/>
  <c r="H146" i="1"/>
  <c r="K168" i="1" s="1"/>
  <c r="I166" i="1" l="1"/>
  <c r="H64" i="1"/>
  <c r="L167" i="1"/>
  <c r="I59" i="1"/>
  <c r="I105" i="1"/>
  <c r="I60" i="1"/>
  <c r="H60" i="1" s="1"/>
  <c r="H57" i="1"/>
  <c r="K38" i="1"/>
  <c r="H44" i="1"/>
  <c r="I102" i="1"/>
  <c r="K81" i="1"/>
  <c r="J102" i="1"/>
  <c r="L83" i="1"/>
  <c r="K97" i="1"/>
  <c r="H97" i="1" s="1"/>
  <c r="L107" i="1"/>
  <c r="L108" i="1" s="1"/>
  <c r="L168" i="1"/>
  <c r="K167" i="1"/>
  <c r="K166" i="1" s="1"/>
  <c r="K164" i="1" s="1"/>
  <c r="K98" i="1"/>
  <c r="H98" i="1" s="1"/>
  <c r="L89" i="1"/>
  <c r="K76" i="1"/>
  <c r="H76" i="1" s="1"/>
  <c r="J73" i="1"/>
  <c r="J71" i="1" s="1"/>
  <c r="J63" i="1" s="1"/>
  <c r="K107" i="1"/>
  <c r="L96" i="1"/>
  <c r="L92" i="1" s="1"/>
  <c r="K89" i="1"/>
  <c r="K78" i="1"/>
  <c r="H78" i="1" s="1"/>
  <c r="K73" i="1"/>
  <c r="H168" i="1"/>
  <c r="I92" i="1"/>
  <c r="H95" i="1"/>
  <c r="K108" i="1"/>
  <c r="J105" i="1"/>
  <c r="J108" i="1" s="1"/>
  <c r="K94" i="1"/>
  <c r="I89" i="1"/>
  <c r="K74" i="1"/>
  <c r="H74" i="1" s="1"/>
  <c r="I73" i="1"/>
  <c r="I61" i="1"/>
  <c r="I71" i="1" l="1"/>
  <c r="H73" i="1"/>
  <c r="H89" i="1"/>
  <c r="I86" i="1"/>
  <c r="J109" i="1"/>
  <c r="L86" i="1"/>
  <c r="H83" i="1"/>
  <c r="L80" i="1"/>
  <c r="L109" i="1" s="1"/>
  <c r="H102" i="1"/>
  <c r="H38" i="1"/>
  <c r="U57" i="1" s="1"/>
  <c r="K61" i="1"/>
  <c r="I107" i="1"/>
  <c r="H107" i="1" s="1"/>
  <c r="H59" i="1"/>
  <c r="I164" i="1"/>
  <c r="H61" i="1"/>
  <c r="K92" i="1"/>
  <c r="H94" i="1"/>
  <c r="H92" i="1"/>
  <c r="K71" i="1"/>
  <c r="K63" i="1" s="1"/>
  <c r="K109" i="1" s="1"/>
  <c r="K86" i="1"/>
  <c r="H81" i="1"/>
  <c r="K80" i="1"/>
  <c r="H80" i="1" s="1"/>
  <c r="V54" i="1"/>
  <c r="I108" i="1"/>
  <c r="H108" i="1" s="1"/>
  <c r="H105" i="1"/>
  <c r="L166" i="1"/>
  <c r="L164" i="1" s="1"/>
  <c r="H96" i="1"/>
  <c r="H167" i="1"/>
  <c r="H166" i="1" l="1"/>
  <c r="H86" i="1"/>
  <c r="H164" i="1"/>
  <c r="H71" i="1"/>
  <c r="I63" i="1"/>
  <c r="H63" i="1" l="1"/>
  <c r="I109" i="1"/>
  <c r="H109" i="1" s="1"/>
</calcChain>
</file>

<file path=xl/sharedStrings.xml><?xml version="1.0" encoding="utf-8"?>
<sst xmlns="http://schemas.openxmlformats.org/spreadsheetml/2006/main" count="862" uniqueCount="356">
  <si>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</si>
  <si>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</si>
  <si>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</si>
  <si>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</si>
  <si>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</si>
  <si>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</si>
  <si>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</si>
  <si>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</si>
  <si>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</si>
  <si>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</si>
  <si>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</si>
  <si>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</si>
  <si>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</si>
  <si>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</si>
  <si>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</si>
  <si>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</si>
  <si>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</si>
  <si>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</si>
  <si>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</si>
  <si>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</si>
  <si>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</si>
  <si>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</si>
  <si>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</si>
  <si>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</si>
  <si>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</si>
  <si>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</si>
  <si>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</si>
  <si>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</si>
  <si>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</si>
  <si>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</si>
  <si>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</si>
  <si>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</si>
  <si>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</si>
  <si>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</si>
  <si>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</si>
  <si>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</si>
  <si>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</si>
  <si>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</si>
  <si>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</si>
  <si>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</si>
  <si>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</si>
  <si>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</si>
  <si>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</si>
  <si>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</si>
  <si>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</si>
  <si>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</si>
  <si>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</si>
  <si>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</si>
  <si>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</si>
  <si>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</si>
  <si>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</si>
  <si>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</si>
  <si>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</si>
  <si>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</si>
  <si>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</si>
  <si>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</si>
  <si>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</si>
  <si>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</si>
  <si>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</si>
  <si>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</si>
  <si>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</si>
  <si>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</si>
  <si>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</si>
  <si>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</si>
  <si>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</si>
  <si>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</si>
  <si>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</si>
  <si>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</si>
  <si>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</si>
  <si>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</si>
  <si>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</si>
  <si>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</si>
  <si>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</si>
  <si>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</si>
  <si>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</si>
  <si>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</si>
  <si>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</si>
  <si>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</si>
  <si>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</si>
  <si>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</si>
  <si>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</si>
  <si>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</si>
  <si>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</si>
  <si>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</si>
  <si>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</si>
  <si>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</si>
  <si>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</si>
  <si>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</si>
  <si>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</si>
  <si>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</si>
  <si>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</si>
  <si>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</si>
  <si>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</si>
  <si>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</si>
  <si>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</si>
  <si>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</si>
  <si>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</si>
  <si>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</si>
  <si>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</si>
  <si>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</si>
  <si>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</si>
  <si>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</si>
  <si>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</si>
  <si>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</si>
  <si>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</si>
  <si>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</si>
  <si>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</si>
  <si>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</si>
  <si>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</si>
  <si>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мощность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</si>
  <si>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</si>
  <si>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</si>
  <si>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</si>
  <si>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</si>
  <si>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</si>
  <si>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</si>
  <si>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</si>
  <si>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</si>
  <si>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</si>
  <si>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</si>
  <si>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</si>
  <si>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</si>
  <si>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</si>
  <si>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</si>
  <si>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</si>
  <si>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</si>
  <si>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</si>
  <si>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</si>
  <si>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</si>
  <si>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проверка</t>
  </si>
  <si>
    <t>%</t>
  </si>
  <si>
    <t>Потери Всего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</si>
  <si>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</si>
  <si>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</si>
  <si>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</si>
  <si>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</si>
  <si>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</si>
  <si>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</si>
  <si>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</si>
  <si>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</si>
  <si>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</si>
  <si>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</si>
  <si>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</si>
  <si>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</si>
  <si>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</si>
  <si>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</si>
  <si>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</si>
  <si>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</si>
  <si>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</si>
  <si>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</si>
  <si>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</si>
  <si>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</si>
  <si>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</si>
  <si>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</si>
  <si>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</si>
  <si>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</si>
  <si>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</si>
  <si>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</si>
  <si>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</si>
  <si>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</si>
  <si>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</si>
  <si>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</si>
  <si>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</si>
  <si>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</si>
  <si>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</si>
  <si>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</si>
  <si>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</si>
  <si>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</si>
  <si>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</si>
  <si>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</si>
  <si>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</si>
  <si>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</si>
  <si>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</si>
  <si>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</si>
  <si>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</si>
  <si>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</si>
  <si>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</si>
  <si>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</si>
  <si>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</si>
  <si>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</si>
  <si>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</si>
  <si>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</si>
  <si>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</si>
  <si>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</si>
  <si>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</si>
  <si>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</si>
  <si>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</si>
  <si>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</si>
  <si>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</si>
  <si>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</si>
  <si>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</si>
  <si>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</si>
  <si>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</si>
  <si>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</si>
  <si>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</si>
  <si>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</si>
  <si>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</si>
  <si>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</si>
  <si>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</si>
  <si>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</si>
  <si>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</si>
  <si>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</si>
  <si>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</si>
  <si>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</si>
  <si>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</si>
  <si>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</si>
  <si>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</si>
  <si>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</si>
  <si>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</si>
  <si>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</si>
  <si>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</si>
  <si>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мощность всего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</si>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</sst>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8"/>
      <name val="Tahoma"/>
      <family val="2"/>
      <charset val="204"/>
    </font>
    <font>
      <sz val="9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theme="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10"/>
      <color rgb="FFBCBCBC"/>
      <name val="Calibri"/>
      <family val="2"/>
      <charset val="204"/>
    </font>
    <font>
      <b/>
      <sz val="10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D7EAD3"/>
      </patternFill>
    </fill>
    <fill>
      <patternFill patternType="solid">
        <fgColor theme="0"/>
      </patternFill>
    </fill>
    <fill>
      <patternFill patternType="solid">
        <fgColor rgb="FFFFFFC0"/>
      </patternFill>
    </fill>
    <fill>
      <patternFill patternType="solid">
        <fgColor rgb="FFFFFFFF"/>
      </patternFill>
    </fill>
    <fill>
      <patternFill patternType="solid">
        <fgColor rgb="FFD3DBDB"/>
      </patternFill>
    </fill>
  </fills>
  <borders count="8">
    <border>
      <left/>
      <right/>
      <top/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/>
      <diagonal/>
    </border>
  </borders>
  <cellStyleXfs count="4">
    <xf numFmtId="0" fontId="0" fillId="0" borderId="0"/>
    <xf numFmtId="0" fontId="1" fillId="0" borderId="0" applyFill="0" applyBorder="0"/>
    <xf numFmtId="0" fontId="4" fillId="0" borderId="0" applyFill="0" applyBorder="0"/>
    <xf numFmtId="49" fontId="6" fillId="0" borderId="0" applyFill="0" applyBorder="0">
      <alignment vertical="top"/>
    </xf>
  </cellStyleXfs>
  <cellXfs count="48">
    <xf numFmtId="0" fontId="0" fillId="0" borderId="0" xfId="0"/>
    <xf numFmtId="0" fontId="3" fillId="0" borderId="0" xfId="1" applyFont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3" fillId="0" borderId="0" xfId="1" applyNumberFormat="1" applyFont="1"/>
    <xf numFmtId="0" fontId="5" fillId="0" borderId="2" xfId="2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3" xfId="3" applyNumberFormat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49" fontId="3" fillId="0" borderId="0" xfId="3" applyFont="1" applyAlignment="1">
      <alignment horizontal="right" vertical="center" indent="1"/>
    </xf>
    <xf numFmtId="49" fontId="3" fillId="0" borderId="1" xfId="3" applyFont="1" applyBorder="1" applyAlignment="1">
      <alignment horizontal="center" vertical="center" wrapText="1"/>
    </xf>
    <xf numFmtId="49" fontId="3" fillId="0" borderId="1" xfId="3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 indent="1"/>
    </xf>
    <xf numFmtId="0" fontId="3" fillId="3" borderId="5" xfId="1" applyFont="1" applyFill="1" applyBorder="1" applyAlignment="1">
      <alignment horizontal="left" vertical="center" wrapText="1" indent="1"/>
    </xf>
    <xf numFmtId="0" fontId="3" fillId="3" borderId="5" xfId="1" applyFont="1" applyFill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1" xfId="1" applyFont="1" applyFill="1" applyBorder="1"/>
    <xf numFmtId="0" fontId="3" fillId="5" borderId="1" xfId="1" applyFont="1" applyFill="1" applyBorder="1" applyAlignment="1">
      <alignment horizontal="left" vertical="center" wrapText="1" indent="1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right" vertical="center"/>
    </xf>
    <xf numFmtId="49" fontId="3" fillId="0" borderId="1" xfId="1" applyNumberFormat="1" applyFont="1" applyBorder="1" applyAlignment="1">
      <alignment horizontal="center" vertical="center"/>
    </xf>
    <xf numFmtId="3" fontId="1" fillId="0" borderId="0" xfId="1" applyNumberFormat="1"/>
    <xf numFmtId="0" fontId="3" fillId="7" borderId="1" xfId="3" applyNumberFormat="1" applyFont="1" applyFill="1" applyBorder="1" applyAlignment="1">
      <alignment horizontal="left" vertical="center" wrapText="1" indent="1"/>
    </xf>
    <xf numFmtId="0" fontId="3" fillId="0" borderId="1" xfId="3" applyNumberFormat="1" applyFont="1" applyBorder="1" applyAlignment="1">
      <alignment horizontal="left" vertical="center" wrapText="1" indent="1"/>
    </xf>
    <xf numFmtId="164" fontId="3" fillId="8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4" xfId="3" applyNumberFormat="1" applyFont="1" applyBorder="1" applyAlignment="1">
      <alignment horizontal="left" vertical="center" wrapText="1" indent="1"/>
    </xf>
    <xf numFmtId="0" fontId="9" fillId="9" borderId="7" xfId="1" applyFont="1" applyFill="1" applyBorder="1" applyAlignment="1">
      <alignment horizontal="left" vertical="center" indent="1"/>
    </xf>
    <xf numFmtId="49" fontId="3" fillId="0" borderId="5" xfId="3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6" xfId="1" applyNumberFormat="1" applyFont="1" applyBorder="1" applyAlignment="1">
      <alignment horizontal="right" vertical="center"/>
    </xf>
    <xf numFmtId="0" fontId="3" fillId="0" borderId="4" xfId="3" applyNumberFormat="1" applyFont="1" applyBorder="1" applyAlignment="1">
      <alignment horizontal="left" vertical="center" wrapText="1" indent="1"/>
    </xf>
    <xf numFmtId="49" fontId="3" fillId="10" borderId="1" xfId="1" applyNumberFormat="1" applyFont="1" applyFill="1" applyBorder="1" applyAlignment="1">
      <alignment horizontal="center" vertical="center"/>
    </xf>
    <xf numFmtId="49" fontId="10" fillId="0" borderId="0" xfId="1" applyNumberFormat="1" applyFont="1" applyAlignment="1">
      <alignment horizontal="center" vertical="top" wrapText="1"/>
    </xf>
    <xf numFmtId="0" fontId="3" fillId="10" borderId="1" xfId="3" applyNumberFormat="1" applyFont="1" applyFill="1" applyBorder="1" applyAlignment="1">
      <alignment horizontal="left" vertical="center" wrapText="1" indent="2"/>
    </xf>
    <xf numFmtId="49" fontId="3" fillId="0" borderId="1" xfId="1" applyNumberFormat="1" applyFont="1" applyBorder="1" applyAlignment="1">
      <alignment horizontal="left" vertical="center"/>
    </xf>
    <xf numFmtId="164" fontId="3" fillId="4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Border="1" applyAlignment="1">
      <alignment horizontal="left" vertical="center" wrapText="1" indent="2"/>
    </xf>
    <xf numFmtId="0" fontId="3" fillId="0" borderId="1" xfId="3" applyNumberFormat="1" applyFont="1" applyBorder="1" applyAlignment="1">
      <alignment horizontal="left" vertical="center" wrapText="1" indent="3"/>
    </xf>
    <xf numFmtId="0" fontId="11" fillId="0" borderId="0" xfId="1" applyFont="1"/>
    <xf numFmtId="164" fontId="1" fillId="0" borderId="0" xfId="1" applyNumberFormat="1"/>
    <xf numFmtId="0" fontId="2" fillId="0" borderId="0" xfId="1" applyFont="1"/>
    <xf numFmtId="164" fontId="12" fillId="8" borderId="1" xfId="1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/>
    <xf numFmtId="0" fontId="3" fillId="0" borderId="1" xfId="3" applyNumberFormat="1" applyFont="1" applyBorder="1" applyAlignment="1">
      <alignment horizontal="left" vertical="center" wrapText="1" indent="4"/>
    </xf>
  </cellXfs>
  <cellStyles count="4">
    <cellStyle name="Обычный" xfId="0" builtinId="0"/>
    <cellStyle name="Обычный 10 3" xfId="3" xr:uid="{8A0F1A3F-2873-4B5D-BFC5-A76E3755D776}"/>
    <cellStyle name="Обычный 20" xfId="1" xr:uid="{45406119-1DB2-48AD-9F6E-45120265032E}"/>
    <cellStyle name="Обычный_Шаблон по источникам для Модуля Реестр (2)" xfId="2" xr:uid="{30A793E9-C394-4EFF-93AE-DF4E856E4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old/share/&#1056;&#1045;&#1040;&#1051;&#1048;&#1047;&#1040;&#1062;&#1048;&#1071;%20&#1054;&#1041;&#1065;&#1040;&#1071;/2025/&#1052;&#1072;&#1088;&#1090;/46&#1092;/46EP.STX.EIAS_&#1084;&#1072;&#1088;&#1090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old/share/&#1056;&#1045;&#1040;&#1051;&#1048;&#1047;&#1040;&#1062;&#1048;&#1071;%20&#1054;&#1041;&#1065;&#1040;&#1071;/2025/&#1040;&#1087;&#1088;&#1077;&#1083;&#1100;/&#1054;&#1041;&#1065;&#1048;&#1049;%20&#1040;&#1050;&#1058;%20&#1057;&#1066;&#1045;&#1052;&#1040;%20&#1055;&#1054;%20&#1044;&#1054;&#1043;&#1054;&#1042;&#1054;&#1056;&#1059;%20&#1040;&#1043;&#1056;&#1054;%20&#1069;&#1053;&#1045;&#1056;&#1043;&#1054;&#1056;%20&#1072;&#1087;&#1088;&#1077;&#1083;&#1100;%202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6F02~1\AppData\Local\Temp\ESCOM\%7bD49A230B%7d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&#1052;&#1086;&#1080;%20&#1076;&#1086;&#1082;&#1091;&#1084;&#1077;&#1085;&#1090;&#1099;\&#1058;&#1072;&#1088;&#1080;&#1092;%202012\&#1054;&#1073;&#1098;&#1077;&#1084;&#1099;%202012%20&#1056;&#1069;%20&#1044;&#1069;\FORM3.1.2012(v1.0)%20&#1044;&#1069;&#1058;%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.79\_&#1040;&#1075;&#1088;&#1086;-&#1052;&#1072;&#1088;&#1082;&#1077;&#1090;\__&#1054;&#1090;&#1095;&#1077;&#1090;&#1085;&#1086;&#1089;&#1090;&#1100;\&#1045;&#1048;&#1040;&#1057;\_2016\46EP.ST(v2.0)_04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&#1058;&#1040;&#1056;&#1048;&#1060;%202013%20&#1074;&#1082;&#1083;&#1102;&#1095;&#1072;&#1103;%20&#1048;&#1053;&#1042;&#1045;&#1057;&#1058;&#1048;&#1062;&#1048;&#1054;&#1053;&#1053;&#1059;&#1070;%20&#1055;&#1056;&#1054;&#1043;&#1056;&#1040;&#1052;&#1052;&#1059;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Share\&#1058;&#1040;&#1056;&#1048;&#1060;%202013%20&#1074;&#1082;&#1083;&#1102;&#1095;&#1072;&#1103;%20&#1048;&#1053;&#1042;&#1045;&#1057;&#1058;&#1048;&#1062;&#1048;&#1054;&#1053;&#1053;&#1059;&#1070;%20&#1055;&#1056;&#1054;&#1043;&#1056;&#1040;&#1052;&#1052;&#1059;\&#1063;&#1077;&#1088;&#1085;&#1086;&#1074;&#1072;%20&#1042;.&#1042;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АКТ СЪЕМА"/>
      <sheetName val="ЦЭС Сальдо"/>
      <sheetName val="Каменск Сальдо"/>
      <sheetName val="Азов Сальдо"/>
      <sheetName val="Таганрог Сальдо"/>
      <sheetName val="Ведомость Азов"/>
      <sheetName val="Ведомость Аксай"/>
      <sheetName val="Ведомость Батайск"/>
      <sheetName val="Ведомость Каменск"/>
      <sheetName val="Ведомость Новочеркасск"/>
      <sheetName val="Ведомость Ростов 1"/>
      <sheetName val="Ведомость Ростов 2"/>
      <sheetName val="Ведомость Таганрог"/>
      <sheetName val="Акт об оказ услуг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 refreshError="1"/>
      <sheetData sheetId="1">
        <row r="11">
          <cell r="H11" t="str">
            <v>2025</v>
          </cell>
        </row>
        <row r="18">
          <cell r="H18" t="str">
            <v>ООО «СК «Тесла»</v>
          </cell>
        </row>
      </sheetData>
      <sheetData sheetId="2"/>
      <sheetData sheetId="3" refreshError="1"/>
      <sheetData sheetId="4">
        <row r="16">
          <cell r="R16">
            <v>2703910</v>
          </cell>
        </row>
      </sheetData>
      <sheetData sheetId="5">
        <row r="12">
          <cell r="M12">
            <v>7274</v>
          </cell>
        </row>
      </sheetData>
      <sheetData sheetId="6">
        <row r="12">
          <cell r="N12">
            <v>39</v>
          </cell>
        </row>
      </sheetData>
      <sheetData sheetId="7">
        <row r="12">
          <cell r="M12">
            <v>32699</v>
          </cell>
        </row>
      </sheetData>
      <sheetData sheetId="8">
        <row r="98">
          <cell r="AE98">
            <v>674937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4">
          <cell r="E24">
            <v>9843557.7799999993</v>
          </cell>
        </row>
      </sheetData>
      <sheetData sheetId="17">
        <row r="2">
          <cell r="E2" t="str">
            <v>Да</v>
          </cell>
          <cell r="G2" t="str">
            <v>2025</v>
          </cell>
          <cell r="L2" t="str">
            <v>Январь</v>
          </cell>
        </row>
        <row r="3">
          <cell r="E3" t="str">
            <v>Нет</v>
          </cell>
          <cell r="L3" t="str">
            <v>Февраль</v>
          </cell>
        </row>
        <row r="4">
          <cell r="L4" t="str">
            <v>Март</v>
          </cell>
        </row>
        <row r="5">
          <cell r="L5" t="str">
            <v>Апрель</v>
          </cell>
        </row>
        <row r="6">
          <cell r="L6" t="str">
            <v>Май</v>
          </cell>
        </row>
        <row r="7">
          <cell r="E7" t="str">
            <v>В целом по организации</v>
          </cell>
          <cell r="L7" t="str">
            <v>Июнь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ОСН</v>
          </cell>
          <cell r="L12" t="str">
            <v>Ноябрь</v>
          </cell>
        </row>
        <row r="13">
          <cell r="E13" t="str">
            <v>УСН</v>
          </cell>
          <cell r="L13" t="str">
            <v>Декабрь</v>
          </cell>
        </row>
        <row r="14">
          <cell r="E14" t="str">
            <v>ПСН</v>
          </cell>
          <cell r="L14" t="str">
            <v>Год</v>
          </cell>
        </row>
        <row r="15">
          <cell r="E15" t="str">
            <v>НПД</v>
          </cell>
        </row>
        <row r="16">
          <cell r="E16" t="str">
            <v>ЕСХН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2">
          <cell r="E2" t="str">
            <v>Азовский район</v>
          </cell>
        </row>
        <row r="3">
          <cell r="E3" t="str">
            <v>Аксайский район</v>
          </cell>
        </row>
        <row r="4">
          <cell r="E4" t="str">
            <v>Багаевский район</v>
          </cell>
        </row>
        <row r="5">
          <cell r="E5" t="str">
            <v>Белокалитвинский район</v>
          </cell>
        </row>
        <row r="6">
          <cell r="E6" t="str">
            <v>Боковский район</v>
          </cell>
        </row>
        <row r="7">
          <cell r="E7" t="str">
            <v>Верхнедонской район</v>
          </cell>
        </row>
        <row r="8">
          <cell r="E8" t="str">
            <v>Веселовский район</v>
          </cell>
        </row>
        <row r="9">
          <cell r="E9" t="str">
            <v>Волгодонской район</v>
          </cell>
        </row>
        <row r="10">
          <cell r="E10" t="str">
            <v>Город Азов</v>
          </cell>
        </row>
        <row r="11">
          <cell r="E11" t="str">
            <v>Город Батайск</v>
          </cell>
        </row>
        <row r="12">
          <cell r="E12" t="str">
            <v>Город Волгодонск</v>
          </cell>
        </row>
        <row r="13">
          <cell r="E13" t="str">
            <v>Город Гуково</v>
          </cell>
        </row>
        <row r="14">
          <cell r="E14" t="str">
            <v>Город Донецк</v>
          </cell>
        </row>
        <row r="15">
          <cell r="E15" t="str">
            <v>Город Зверево</v>
          </cell>
        </row>
        <row r="16">
          <cell r="E16" t="str">
            <v>Город Каменск-Шахтинский</v>
          </cell>
        </row>
        <row r="17">
          <cell r="E17" t="str">
            <v>Город Новочеркасск</v>
          </cell>
        </row>
        <row r="18">
          <cell r="E18" t="str">
            <v>Город Новошахтинск</v>
          </cell>
        </row>
        <row r="19">
          <cell r="E19" t="str">
            <v>Город Ростов-на-Дону</v>
          </cell>
        </row>
        <row r="20">
          <cell r="E20" t="str">
            <v>Город Таганрог</v>
          </cell>
        </row>
        <row r="21">
          <cell r="E21" t="str">
            <v>Город Шахты</v>
          </cell>
        </row>
        <row r="22">
          <cell r="E22" t="str">
            <v>Дубовский район</v>
          </cell>
        </row>
        <row r="23">
          <cell r="E23" t="str">
            <v>Егорлыкский район</v>
          </cell>
        </row>
        <row r="24">
          <cell r="E24" t="str">
            <v>Заветинский район</v>
          </cell>
        </row>
        <row r="25">
          <cell r="E25" t="str">
            <v>Зерноградский район</v>
          </cell>
        </row>
        <row r="26">
          <cell r="E26" t="str">
            <v>Зимовниковский район</v>
          </cell>
        </row>
        <row r="27">
          <cell r="E27" t="str">
            <v>Кагальницкий район</v>
          </cell>
        </row>
        <row r="28">
          <cell r="E28" t="str">
            <v>Каменский район</v>
          </cell>
        </row>
        <row r="29">
          <cell r="E29" t="str">
            <v>Кашарский район</v>
          </cell>
        </row>
        <row r="30">
          <cell r="E30" t="str">
            <v>Константиновский район</v>
          </cell>
        </row>
        <row r="31">
          <cell r="E31" t="str">
            <v>Красносулинский район</v>
          </cell>
        </row>
        <row r="32">
          <cell r="E32" t="str">
            <v>Куйбышевский район</v>
          </cell>
        </row>
        <row r="33">
          <cell r="E33" t="str">
            <v>Мартыновский район</v>
          </cell>
        </row>
        <row r="34">
          <cell r="E34" t="str">
            <v>Матвеево-Курганский район</v>
          </cell>
        </row>
        <row r="35">
          <cell r="E35" t="str">
            <v>Миллеровский район</v>
          </cell>
        </row>
        <row r="36">
          <cell r="E36" t="str">
            <v>Милютинский район</v>
          </cell>
        </row>
        <row r="37">
          <cell r="E37" t="str">
            <v>Морозовский район</v>
          </cell>
        </row>
        <row r="38">
          <cell r="E38" t="str">
            <v>Мясниковский район</v>
          </cell>
        </row>
        <row r="39">
          <cell r="E39" t="str">
            <v>Неклиновский район</v>
          </cell>
        </row>
        <row r="40">
          <cell r="E40" t="str">
            <v>Обливский район</v>
          </cell>
        </row>
        <row r="41">
          <cell r="E41" t="str">
            <v>Октябрьский район</v>
          </cell>
        </row>
        <row r="42">
          <cell r="E42" t="str">
            <v>Орловский район</v>
          </cell>
        </row>
        <row r="43">
          <cell r="E43" t="str">
            <v>Песчанокопский район</v>
          </cell>
        </row>
        <row r="44">
          <cell r="E44" t="str">
            <v>Пролетарский район</v>
          </cell>
        </row>
        <row r="45">
          <cell r="E45" t="str">
            <v>Ремонтненский район</v>
          </cell>
        </row>
        <row r="46">
          <cell r="E46" t="str">
            <v>Родионово-Несветайский район</v>
          </cell>
        </row>
        <row r="47">
          <cell r="E47" t="str">
            <v>Сальский район</v>
          </cell>
        </row>
        <row r="48">
          <cell r="E48" t="str">
            <v>Семикаракорский район</v>
          </cell>
        </row>
        <row r="49">
          <cell r="E49" t="str">
            <v>Советский район</v>
          </cell>
        </row>
        <row r="50">
          <cell r="E50" t="str">
            <v>Тарасовский район</v>
          </cell>
        </row>
        <row r="51">
          <cell r="E51" t="str">
            <v>Тацинский район</v>
          </cell>
        </row>
        <row r="52">
          <cell r="E52" t="str">
            <v>Усть-Донецкий район</v>
          </cell>
        </row>
        <row r="53">
          <cell r="E53" t="str">
            <v>Целинский район</v>
          </cell>
        </row>
        <row r="54">
          <cell r="E54" t="str">
            <v>Цимлянский район</v>
          </cell>
        </row>
        <row r="55">
          <cell r="E55" t="str">
            <v>Чертковский район</v>
          </cell>
        </row>
        <row r="56">
          <cell r="E56" t="str">
            <v>Шолоховский район</v>
          </cell>
        </row>
        <row r="93">
          <cell r="B93" t="str">
            <v>Город Ростов-на-Дону</v>
          </cell>
        </row>
      </sheetData>
      <sheetData sheetId="23" refreshError="1"/>
      <sheetData sheetId="24" refreshError="1"/>
      <sheetData sheetId="25" refreshError="1"/>
      <sheetData sheetId="2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00 | Сельскохозяйственные производственные кооперативы</v>
          </cell>
        </row>
        <row r="10">
          <cell r="B10" t="str">
            <v>1 41 53 | Сельскохозяйственные артели (колхозы)</v>
          </cell>
        </row>
        <row r="11">
          <cell r="B11" t="str">
            <v>1 41 54 | Рыболовецкие артели (колхозы)</v>
          </cell>
        </row>
        <row r="12">
          <cell r="B12" t="str">
            <v>1 41 55 | Кооперативные хозяйства (коопхозы)</v>
          </cell>
        </row>
        <row r="13">
          <cell r="B13" t="str">
            <v>1 42 00 | Производственные кооперативы (кроме сельскохозяйственных производственных кооперативов)</v>
          </cell>
        </row>
        <row r="14">
          <cell r="B14" t="str">
            <v>1 53 00 | Крестьянские (фермерские) хозяйства</v>
          </cell>
        </row>
        <row r="15">
          <cell r="B15" t="str">
            <v>1 90 00 | Прочие юридические лица, являющиеся коммерческими организациями</v>
          </cell>
        </row>
        <row r="16">
          <cell r="B16" t="str">
            <v>2 01 01 | Гаражные и гаражно-строительные кооперативы</v>
          </cell>
        </row>
        <row r="17">
          <cell r="B17" t="str">
            <v>2 01 02 | Жилищные или жилищно-строительные кооперативы</v>
          </cell>
        </row>
        <row r="18">
          <cell r="B18" t="str">
            <v>2 01 03 | Жилищные накопительные кооперативы</v>
          </cell>
        </row>
        <row r="19">
          <cell r="B19" t="str">
            <v>2 01 04 | Кредитные потребительские кооперативы</v>
          </cell>
        </row>
        <row r="20">
          <cell r="B20" t="str">
            <v>2 01 05 | Кредитные потребительские кооперативы граждан</v>
          </cell>
        </row>
        <row r="21">
          <cell r="B21" t="str">
            <v>2 01 06 | Кредитные кооперативы второго уровня</v>
          </cell>
        </row>
        <row r="22">
          <cell r="B22" t="str">
            <v>2 01 07 | Потребительские общества</v>
          </cell>
        </row>
        <row r="23">
          <cell r="B23" t="str">
            <v>2 01 08 | Общества взаимного страхования</v>
          </cell>
        </row>
        <row r="24">
          <cell r="B24" t="str">
            <v>2 01 09 | Сельскохозяйственные потребительские перерабатывающие кооперативы</v>
          </cell>
        </row>
        <row r="25">
          <cell r="B25" t="str">
            <v>2 01 10 | Сельскохозяйственные потребительские сбытовые (торговые) кооперативы</v>
          </cell>
        </row>
        <row r="26">
          <cell r="B26" t="str">
            <v>2 01 11 | Сельскохозяйственные потребительские обслуживающие кооперативы</v>
          </cell>
        </row>
        <row r="27">
          <cell r="B27" t="str">
            <v>2 01 12 | Сельскохозяйственные потребительские снабженческие кооперативы</v>
          </cell>
        </row>
        <row r="28">
          <cell r="B28" t="str">
            <v>2 01 15 | Сельскохозяйственные потребительские животноводческие кооперативы</v>
          </cell>
        </row>
        <row r="29">
          <cell r="B29" t="str">
            <v>2 01 16 | Сельскохозяйственные потребительские растениеводческие кооперативы</v>
          </cell>
        </row>
        <row r="30">
          <cell r="B30" t="str">
            <v>2 01 21 | Фонды проката</v>
          </cell>
        </row>
        <row r="31">
          <cell r="B31" t="str">
            <v>2 02 01 | Политические партии</v>
          </cell>
        </row>
        <row r="32">
          <cell r="B32" t="str">
            <v>2 02 02 | Профсоюзные организации</v>
          </cell>
        </row>
        <row r="33">
          <cell r="B33" t="str">
            <v>2 02 10 | Общественные движения</v>
          </cell>
        </row>
        <row r="34">
          <cell r="B34" t="str">
            <v>2 02 11 | Органы общественной самодеятельности</v>
          </cell>
        </row>
        <row r="35">
          <cell r="B35" t="str">
            <v>2 02 17 | Территориальные общественные самоуправления</v>
          </cell>
        </row>
        <row r="36">
          <cell r="B36" t="str">
            <v>2 06 01 | Ассоциации (союзы) экономического взаимодействия субъектов Российской Федерации</v>
          </cell>
        </row>
        <row r="37">
          <cell r="B37" t="str">
            <v>2 06 03 | Советы муниципальных образований субъектов Российской Федерации</v>
          </cell>
        </row>
        <row r="38">
          <cell r="B38" t="str">
            <v>2 06 04 | Союзы (ассоциации) кредитных кооперативов</v>
          </cell>
        </row>
        <row r="39">
          <cell r="B39" t="str">
            <v>2 06 05 | Союзы (ассоциации) кооперативов</v>
          </cell>
        </row>
        <row r="40">
          <cell r="B40" t="str">
            <v>2 06 06 | Союзы (ассоциации) общественных объединений</v>
          </cell>
        </row>
        <row r="41">
          <cell r="B41" t="str">
            <v>2 06 07 | Союзы (ассоциации) общин малочисленных народов</v>
          </cell>
        </row>
        <row r="42">
          <cell r="B42" t="str">
            <v>2 06 08 | Союзы потребительских обществ</v>
          </cell>
        </row>
        <row r="43">
          <cell r="B43" t="str">
            <v>2 06 09 | Адвокатские палаты</v>
          </cell>
        </row>
        <row r="44">
          <cell r="B44" t="str">
            <v>2 06 10 | Нотариальные палаты</v>
          </cell>
        </row>
        <row r="45">
          <cell r="B45" t="str">
            <v>2 06 11 | Торгово-промышленные палаты</v>
          </cell>
        </row>
        <row r="46">
          <cell r="B46" t="str">
            <v>2 06 12 | Объединения работодателей</v>
          </cell>
        </row>
        <row r="47">
          <cell r="B47" t="str">
            <v>2 06 13 | Объединения фермерских хозяйств</v>
          </cell>
        </row>
        <row r="48">
          <cell r="B48" t="str">
            <v>2 06 14 | Некоммерческие партнерства</v>
          </cell>
        </row>
        <row r="49">
          <cell r="B49" t="str">
            <v>2 06 15 | Адвокатские бюро</v>
          </cell>
        </row>
        <row r="50">
          <cell r="B50" t="str">
            <v>2 06 16 | Коллегии адвокатов</v>
          </cell>
        </row>
        <row r="51">
          <cell r="B51" t="str">
            <v>2 06 19 | Саморегулируемые организации</v>
          </cell>
        </row>
        <row r="52">
          <cell r="B52" t="str">
            <v>2 06 20 | Объединения (ассоциации и союзы) благотворительных организаций</v>
          </cell>
        </row>
        <row r="53">
          <cell r="B53" t="str">
            <v>2 07 02 | Садоводческие или огороднические некоммерческие товарищества</v>
          </cell>
        </row>
        <row r="54">
          <cell r="B54" t="str">
            <v>2 07 16 | Товарищества собственников жилья</v>
          </cell>
        </row>
        <row r="55">
          <cell r="B55" t="str">
            <v>2 11 00 | Казачьи общества, внесенные в государственный реестр казачьих обществ в Российской Федерации</v>
          </cell>
        </row>
        <row r="56">
          <cell r="B56" t="str">
            <v>2 12 00 | Общины коренных малочисленных народов Российской Федерации</v>
          </cell>
        </row>
        <row r="57">
          <cell r="B57" t="str">
            <v>3 00 01 | Представительства юридических лиц</v>
          </cell>
        </row>
        <row r="58">
          <cell r="B58" t="str">
            <v>3 00 02 | Филиалы юридических лиц</v>
          </cell>
        </row>
        <row r="59">
          <cell r="B59" t="str">
            <v>3 00 03 | Обособленные подразделения юридических лиц</v>
          </cell>
        </row>
        <row r="60">
          <cell r="B60" t="str">
            <v>3 00 04 | Структурные подразделения обособленных подразделений юридических лиц</v>
          </cell>
        </row>
        <row r="61">
          <cell r="B61" t="str">
            <v>3 00 05 | Паевые инвестиционные фонды</v>
          </cell>
        </row>
        <row r="62">
          <cell r="B62" t="str">
            <v>3 00 06 | Простые товарищества</v>
          </cell>
        </row>
        <row r="63">
          <cell r="B63" t="str">
            <v>3 00 08 | Районные суды, городские суды, межрайонные суды (районные суды)</v>
          </cell>
        </row>
        <row r="64">
          <cell r="B64" t="str">
            <v>4 00 01 | Межправительственные международные организации</v>
          </cell>
        </row>
        <row r="65">
          <cell r="B65" t="str">
            <v>4 00 02 | Неправительственные международные организации</v>
          </cell>
        </row>
        <row r="66">
          <cell r="B66" t="str">
            <v>5 01 01 | Главы крестьянских (фермерских) хозяйств</v>
          </cell>
        </row>
        <row r="67">
          <cell r="B67" t="str">
            <v>5 01 02 | Индивидуальные предприниматели</v>
          </cell>
        </row>
        <row r="68">
          <cell r="B68" t="str">
            <v>5 02 01 | Адвокаты, учредившие адвокатский кабинет</v>
          </cell>
        </row>
        <row r="69">
          <cell r="B69" t="str">
            <v>5 02 02 | Нотариусы, занимающиеся частной практикой</v>
          </cell>
        </row>
        <row r="70">
          <cell r="B70" t="str">
            <v>6 51 41 | Федеральные казенные предприятия</v>
          </cell>
        </row>
        <row r="71">
          <cell r="B71" t="str">
            <v>6 51 42 | Казенные предприятия субъектов Российской Федерации</v>
          </cell>
        </row>
        <row r="72">
          <cell r="B72" t="str">
            <v>6 51 43 | Муниципальные казенные предприятия</v>
          </cell>
        </row>
        <row r="73">
          <cell r="B73" t="str">
            <v>6 52 41 | Федеральные государственные унитарные предприятия</v>
          </cell>
        </row>
        <row r="74">
          <cell r="B74" t="str">
            <v>6 52 42 | Государственные унитарные предприятия субъектов Российской Федерации</v>
          </cell>
        </row>
        <row r="75">
          <cell r="B75" t="str">
            <v>6 52 43 | Муниципальные унитарные предприятия</v>
          </cell>
        </row>
        <row r="76">
          <cell r="B76" t="str">
            <v>7 04 01 | Благотворительные фонды</v>
          </cell>
        </row>
        <row r="77">
          <cell r="B77" t="str">
            <v>7 04 02 | Негосударственные пенсионные фонды</v>
          </cell>
        </row>
        <row r="78">
          <cell r="B78" t="str">
            <v>7 04 03 | Общественные фонды</v>
          </cell>
        </row>
        <row r="79">
          <cell r="B79" t="str">
            <v>7 04 04 | Экологические фонды</v>
          </cell>
        </row>
        <row r="80">
          <cell r="B80" t="str">
            <v>7 14 00 | Автономные некоммерческие организации</v>
          </cell>
        </row>
        <row r="81">
          <cell r="B81" t="str">
            <v>7 15 00 | Религиозные организации</v>
          </cell>
        </row>
        <row r="82">
          <cell r="B82" t="str">
            <v>7 16 01 | Государственные корпорации</v>
          </cell>
        </row>
        <row r="83">
          <cell r="B83" t="str">
            <v>7 16 02 | Государственные компании</v>
          </cell>
        </row>
        <row r="84">
          <cell r="B84" t="str">
            <v>7 16 10 | Отделения иностранных некоммерческих неправительственных организаций</v>
          </cell>
        </row>
        <row r="85">
          <cell r="B85" t="str">
            <v>7 51 01 | Федеральные государственные автономные учреждения</v>
          </cell>
        </row>
        <row r="86">
          <cell r="B86" t="str">
            <v>7 51 03 | Федеральные государственные бюджетные учреждения</v>
          </cell>
        </row>
        <row r="87">
          <cell r="B87" t="str">
            <v>7 51 04 | Федеральные государственные казенные учреждения</v>
          </cell>
        </row>
        <row r="88">
          <cell r="B88" t="str">
            <v>7 51 05 | Государственные внебюджетные фонды Российской Федерации</v>
          </cell>
        </row>
        <row r="89">
          <cell r="B89" t="str">
            <v>7 52 01 | Государственные автономные учреждения субъектов Российской Федерации</v>
          </cell>
        </row>
        <row r="90">
          <cell r="B90" t="str">
            <v>7 52 03 | Государственные бюджетные учреждения субъектов Российской Федерации</v>
          </cell>
        </row>
        <row r="91">
          <cell r="B91" t="str">
            <v>7 52 04 | Государственные казенные учреждения субъектов Российской Федерации</v>
          </cell>
        </row>
        <row r="92">
          <cell r="B92" t="str">
            <v>7 53 00 | Государственные академии наук</v>
          </cell>
        </row>
        <row r="93">
          <cell r="B93" t="str">
            <v>7 54 01 | Муниципальные автономные учреждения</v>
          </cell>
        </row>
        <row r="94">
          <cell r="B94" t="str">
            <v>7 54 03 | Муниципальные бюджетные учреждения</v>
          </cell>
        </row>
        <row r="95">
          <cell r="B95" t="str">
            <v>7 54 04 | Муниципальные казенные учреждения</v>
          </cell>
        </row>
        <row r="96">
          <cell r="B96" t="str">
            <v>7 55 00 | Частные учреждения</v>
          </cell>
        </row>
        <row r="97">
          <cell r="B97" t="str">
            <v>7 55 02 | Благотворительные учреждения</v>
          </cell>
        </row>
        <row r="98">
          <cell r="B98" t="str">
            <v>7 55 05 | Общественные учреждения</v>
          </cell>
        </row>
      </sheetData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Day"/>
      <sheetName val="ИСХ"/>
      <sheetName val="Акт об оказ услуг"/>
      <sheetName val="АКТ СЪЕМА"/>
      <sheetName val="АС Алексеево"/>
      <sheetName val="ЦЭС Сальдо"/>
      <sheetName val="АС ВЕРТ.ДНЕПР."/>
      <sheetName val="БАЛАНС"/>
      <sheetName val="Баланс Каменск"/>
      <sheetName val="46ф"/>
      <sheetName val="Вед Азов"/>
      <sheetName val="Вед Батайск"/>
      <sheetName val="Вед Каменск"/>
      <sheetName val="Вед Таганрог"/>
      <sheetName val="Вед Новочерк"/>
      <sheetName val="Вед Ростов"/>
      <sheetName val="Вед Ростов ТЕСЛА"/>
      <sheetName val="Вед Аксай"/>
      <sheetName val="Отчет"/>
      <sheetName val="Сальдо Азов"/>
      <sheetName val="Сальдо Каменск"/>
      <sheetName val="Сальдо Таганрог"/>
      <sheetName val="Реестр ДЭ Азов"/>
      <sheetName val="Реестр Обронэн Азов_Каменск"/>
      <sheetName val="Реестр ДЭ Каменск"/>
      <sheetName val="РС 5 Рос"/>
      <sheetName val="ДЭ 7 Рос"/>
      <sheetName val="Акт съема Новоч и Акс"/>
    </sheetNames>
    <sheetDataSet>
      <sheetData sheetId="0"/>
      <sheetData sheetId="1"/>
      <sheetData sheetId="2">
        <row r="24">
          <cell r="E24">
            <v>7896309.6600000001</v>
          </cell>
        </row>
        <row r="25">
          <cell r="B25">
            <v>0.28799999999999998</v>
          </cell>
        </row>
        <row r="27">
          <cell r="B27">
            <v>6.0090000000000003</v>
          </cell>
        </row>
        <row r="28">
          <cell r="B28">
            <v>9.9649999999999999</v>
          </cell>
        </row>
        <row r="31">
          <cell r="E31">
            <v>2617069.39</v>
          </cell>
        </row>
        <row r="32">
          <cell r="B32">
            <v>565.51900000000001</v>
          </cell>
        </row>
        <row r="33">
          <cell r="B33">
            <v>0</v>
          </cell>
        </row>
        <row r="34">
          <cell r="B34">
            <v>4096.4799999999996</v>
          </cell>
        </row>
        <row r="35">
          <cell r="B35">
            <v>3574.9279999999999</v>
          </cell>
        </row>
      </sheetData>
      <sheetData sheetId="3">
        <row r="886">
          <cell r="AC886">
            <v>287338</v>
          </cell>
        </row>
      </sheetData>
      <sheetData sheetId="4"/>
      <sheetData sheetId="5">
        <row r="16">
          <cell r="O16">
            <v>2017422</v>
          </cell>
        </row>
        <row r="29">
          <cell r="O29">
            <v>159127.99999999697</v>
          </cell>
        </row>
        <row r="30">
          <cell r="O30">
            <v>204583.99999999892</v>
          </cell>
        </row>
        <row r="31">
          <cell r="O31">
            <v>337979.99999999953</v>
          </cell>
        </row>
        <row r="32">
          <cell r="O32">
            <v>327719.99999999936</v>
          </cell>
        </row>
        <row r="33">
          <cell r="O33">
            <v>132520</v>
          </cell>
        </row>
        <row r="34">
          <cell r="O34">
            <v>246136</v>
          </cell>
        </row>
        <row r="35">
          <cell r="O35">
            <v>200720</v>
          </cell>
        </row>
        <row r="36">
          <cell r="O36">
            <v>89140</v>
          </cell>
        </row>
        <row r="37">
          <cell r="O37">
            <v>17020</v>
          </cell>
        </row>
        <row r="38">
          <cell r="O38">
            <v>17622</v>
          </cell>
        </row>
        <row r="39">
          <cell r="O39">
            <v>4987</v>
          </cell>
        </row>
        <row r="40">
          <cell r="O40">
            <v>114075</v>
          </cell>
        </row>
        <row r="41">
          <cell r="O41">
            <v>146464</v>
          </cell>
        </row>
        <row r="42">
          <cell r="O42">
            <v>0</v>
          </cell>
        </row>
        <row r="43">
          <cell r="O43">
            <v>68277</v>
          </cell>
        </row>
        <row r="44">
          <cell r="O44">
            <v>102740.00000000001</v>
          </cell>
        </row>
        <row r="45">
          <cell r="O45">
            <v>35550</v>
          </cell>
        </row>
        <row r="46">
          <cell r="O46">
            <v>0</v>
          </cell>
        </row>
        <row r="47">
          <cell r="O47">
            <v>507312</v>
          </cell>
        </row>
        <row r="48">
          <cell r="O48">
            <v>10800</v>
          </cell>
        </row>
        <row r="49">
          <cell r="O49">
            <v>31752</v>
          </cell>
        </row>
        <row r="50">
          <cell r="O50">
            <v>37152</v>
          </cell>
        </row>
        <row r="51">
          <cell r="O51">
            <v>126327</v>
          </cell>
        </row>
        <row r="52">
          <cell r="O52">
            <v>63174</v>
          </cell>
        </row>
        <row r="53">
          <cell r="O53">
            <v>467880</v>
          </cell>
        </row>
        <row r="54">
          <cell r="O54">
            <v>285840</v>
          </cell>
        </row>
        <row r="55">
          <cell r="O55">
            <v>205184</v>
          </cell>
        </row>
        <row r="56">
          <cell r="O56">
            <v>1097528</v>
          </cell>
        </row>
        <row r="68">
          <cell r="O68">
            <v>118437</v>
          </cell>
        </row>
        <row r="73">
          <cell r="O73">
            <v>21266</v>
          </cell>
        </row>
        <row r="75">
          <cell r="O75">
            <v>124119</v>
          </cell>
        </row>
        <row r="80">
          <cell r="O80">
            <v>2206482</v>
          </cell>
        </row>
        <row r="140">
          <cell r="O140">
            <v>127044</v>
          </cell>
        </row>
        <row r="143">
          <cell r="O143">
            <v>76482</v>
          </cell>
        </row>
        <row r="146">
          <cell r="O146">
            <v>1388447</v>
          </cell>
        </row>
        <row r="151">
          <cell r="O151">
            <v>469771</v>
          </cell>
        </row>
        <row r="167">
          <cell r="O167">
            <v>9962</v>
          </cell>
        </row>
        <row r="168">
          <cell r="O168">
            <v>482</v>
          </cell>
        </row>
        <row r="173">
          <cell r="O173">
            <v>23501</v>
          </cell>
        </row>
        <row r="178">
          <cell r="O178">
            <v>28373</v>
          </cell>
        </row>
        <row r="186">
          <cell r="F186">
            <v>9525337.9999999963</v>
          </cell>
        </row>
        <row r="187">
          <cell r="F187">
            <v>2113618</v>
          </cell>
        </row>
      </sheetData>
      <sheetData sheetId="6"/>
      <sheetData sheetId="7"/>
      <sheetData sheetId="8"/>
      <sheetData sheetId="9"/>
      <sheetData sheetId="10">
        <row r="12">
          <cell r="K12">
            <v>610430</v>
          </cell>
        </row>
      </sheetData>
      <sheetData sheetId="11">
        <row r="13">
          <cell r="K13">
            <v>33312</v>
          </cell>
        </row>
      </sheetData>
      <sheetData sheetId="12">
        <row r="12">
          <cell r="K12">
            <v>358852</v>
          </cell>
        </row>
      </sheetData>
      <sheetData sheetId="13">
        <row r="15">
          <cell r="K15">
            <v>23775</v>
          </cell>
        </row>
      </sheetData>
      <sheetData sheetId="14">
        <row r="12">
          <cell r="K12">
            <v>527481</v>
          </cell>
        </row>
      </sheetData>
      <sheetData sheetId="15">
        <row r="22">
          <cell r="K22">
            <v>3709681</v>
          </cell>
        </row>
      </sheetData>
      <sheetData sheetId="16">
        <row r="22">
          <cell r="K22">
            <v>2768417.9499999993</v>
          </cell>
        </row>
      </sheetData>
      <sheetData sheetId="17">
        <row r="23">
          <cell r="K23">
            <v>204978</v>
          </cell>
        </row>
      </sheetData>
      <sheetData sheetId="18"/>
      <sheetData sheetId="19">
        <row r="12">
          <cell r="N12">
            <v>10</v>
          </cell>
        </row>
        <row r="13">
          <cell r="N13">
            <v>438100</v>
          </cell>
        </row>
        <row r="14">
          <cell r="N14">
            <v>42</v>
          </cell>
        </row>
        <row r="16">
          <cell r="N16">
            <v>3611</v>
          </cell>
        </row>
        <row r="17">
          <cell r="N17">
            <v>80359</v>
          </cell>
        </row>
        <row r="18">
          <cell r="N18">
            <v>59803</v>
          </cell>
        </row>
        <row r="19">
          <cell r="N19">
            <v>65091</v>
          </cell>
        </row>
        <row r="20">
          <cell r="N20">
            <v>17150</v>
          </cell>
        </row>
        <row r="21">
          <cell r="N21">
            <v>31003</v>
          </cell>
        </row>
        <row r="22">
          <cell r="N22">
            <v>743</v>
          </cell>
        </row>
        <row r="23">
          <cell r="N23">
            <v>46420</v>
          </cell>
        </row>
        <row r="29">
          <cell r="N29">
            <v>102847</v>
          </cell>
        </row>
        <row r="34">
          <cell r="E34">
            <v>742332</v>
          </cell>
        </row>
        <row r="35">
          <cell r="E35">
            <v>102847</v>
          </cell>
        </row>
      </sheetData>
      <sheetData sheetId="20">
        <row r="12">
          <cell r="M12">
            <v>3302</v>
          </cell>
        </row>
        <row r="15">
          <cell r="M15">
            <v>1</v>
          </cell>
        </row>
        <row r="16">
          <cell r="M16">
            <v>4994</v>
          </cell>
        </row>
        <row r="17">
          <cell r="M17">
            <v>2948</v>
          </cell>
        </row>
        <row r="19">
          <cell r="M19">
            <v>2498</v>
          </cell>
        </row>
        <row r="22">
          <cell r="M22">
            <v>2813663</v>
          </cell>
        </row>
        <row r="23">
          <cell r="M23">
            <v>759</v>
          </cell>
        </row>
        <row r="24">
          <cell r="M24">
            <v>0</v>
          </cell>
        </row>
        <row r="26">
          <cell r="M26">
            <v>22559</v>
          </cell>
        </row>
        <row r="27">
          <cell r="M27">
            <v>39270</v>
          </cell>
        </row>
        <row r="28">
          <cell r="M28">
            <v>6156</v>
          </cell>
        </row>
        <row r="29">
          <cell r="M29">
            <v>37865</v>
          </cell>
        </row>
        <row r="30">
          <cell r="M30">
            <v>3691</v>
          </cell>
        </row>
        <row r="31">
          <cell r="M31">
            <v>3581</v>
          </cell>
        </row>
        <row r="32">
          <cell r="M32">
            <v>21990</v>
          </cell>
        </row>
        <row r="33">
          <cell r="M33">
            <v>43713</v>
          </cell>
        </row>
        <row r="34">
          <cell r="M34">
            <v>34460</v>
          </cell>
        </row>
        <row r="35">
          <cell r="M35">
            <v>27512</v>
          </cell>
        </row>
        <row r="36">
          <cell r="M36">
            <v>12437</v>
          </cell>
        </row>
        <row r="37">
          <cell r="M37">
            <v>21370</v>
          </cell>
        </row>
        <row r="38">
          <cell r="M38">
            <v>35081</v>
          </cell>
        </row>
        <row r="39">
          <cell r="M39">
            <v>25574</v>
          </cell>
        </row>
        <row r="40">
          <cell r="M40">
            <v>27848</v>
          </cell>
        </row>
        <row r="41">
          <cell r="M41">
            <v>32329</v>
          </cell>
        </row>
        <row r="43">
          <cell r="M43">
            <v>41315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50">
          <cell r="M50">
            <v>275995</v>
          </cell>
        </row>
        <row r="51">
          <cell r="M51">
            <v>175160</v>
          </cell>
        </row>
        <row r="52">
          <cell r="M52">
            <v>652345</v>
          </cell>
        </row>
        <row r="53">
          <cell r="M53">
            <v>174002</v>
          </cell>
        </row>
        <row r="54">
          <cell r="M54">
            <v>205691</v>
          </cell>
        </row>
        <row r="55">
          <cell r="M55">
            <v>91778</v>
          </cell>
        </row>
        <row r="56">
          <cell r="M56">
            <v>307528</v>
          </cell>
        </row>
        <row r="57">
          <cell r="M57">
            <v>371757</v>
          </cell>
        </row>
        <row r="58">
          <cell r="M58">
            <v>158004</v>
          </cell>
        </row>
        <row r="59">
          <cell r="M59">
            <v>1327</v>
          </cell>
        </row>
        <row r="60">
          <cell r="M60">
            <v>41718</v>
          </cell>
        </row>
        <row r="61">
          <cell r="M61">
            <v>22050</v>
          </cell>
        </row>
        <row r="62">
          <cell r="M62">
            <v>38360</v>
          </cell>
        </row>
        <row r="63">
          <cell r="M63">
            <v>5880</v>
          </cell>
        </row>
        <row r="64">
          <cell r="M64">
            <v>37680</v>
          </cell>
        </row>
        <row r="65">
          <cell r="M65">
            <v>42000</v>
          </cell>
        </row>
        <row r="66">
          <cell r="M66">
            <v>33520</v>
          </cell>
        </row>
        <row r="67">
          <cell r="M67">
            <v>26920</v>
          </cell>
        </row>
        <row r="68">
          <cell r="M68">
            <v>12080</v>
          </cell>
        </row>
        <row r="69">
          <cell r="M69">
            <v>21080</v>
          </cell>
        </row>
        <row r="70">
          <cell r="M70">
            <v>34080</v>
          </cell>
        </row>
        <row r="71">
          <cell r="M71">
            <v>25040</v>
          </cell>
        </row>
        <row r="72">
          <cell r="M72">
            <v>26520</v>
          </cell>
        </row>
        <row r="73">
          <cell r="M73">
            <v>31760</v>
          </cell>
        </row>
        <row r="75">
          <cell r="M75">
            <v>6840</v>
          </cell>
        </row>
        <row r="81">
          <cell r="D81">
            <v>3264916</v>
          </cell>
        </row>
        <row r="82">
          <cell r="D82">
            <v>2819115</v>
          </cell>
        </row>
      </sheetData>
      <sheetData sheetId="21">
        <row r="14">
          <cell r="M14">
            <v>27259</v>
          </cell>
        </row>
        <row r="19">
          <cell r="D19">
            <v>27259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>
            <v>0</v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>
            <v>0</v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>
            <v>0</v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>
            <v>0</v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>
            <v>0</v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>
            <v>0</v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>
            <v>0</v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>
            <v>0</v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>
            <v>0</v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>
            <v>0</v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>
            <v>0</v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>
            <v>0</v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>
            <v>0</v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>
            <v>0</v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>
            <v>0</v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Ростовская область</v>
          </cell>
        </row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gion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 refreshError="1">
        <row r="3">
          <cell r="B3" t="str">
            <v>Версия 2.0</v>
          </cell>
        </row>
      </sheetData>
      <sheetData sheetId="1" refreshError="1"/>
      <sheetData sheetId="2" refreshError="1">
        <row r="18">
          <cell r="G18" t="str">
            <v>ООО "Агро-Маркет"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D2" t="str">
            <v>январь</v>
          </cell>
          <cell r="E2">
            <v>2013</v>
          </cell>
          <cell r="F2" t="str">
            <v>Да</v>
          </cell>
        </row>
        <row r="3">
          <cell r="D3" t="str">
            <v>февраль</v>
          </cell>
          <cell r="E3">
            <v>2014</v>
          </cell>
          <cell r="F3" t="str">
            <v>Нет</v>
          </cell>
        </row>
        <row r="4">
          <cell r="D4" t="str">
            <v>март</v>
          </cell>
          <cell r="E4">
            <v>2015</v>
          </cell>
        </row>
        <row r="5">
          <cell r="D5" t="str">
            <v>апрель</v>
          </cell>
          <cell r="E5">
            <v>2016</v>
          </cell>
        </row>
        <row r="6">
          <cell r="D6" t="str">
            <v>май</v>
          </cell>
        </row>
        <row r="7">
          <cell r="D7" t="str">
            <v>июнь</v>
          </cell>
        </row>
        <row r="8">
          <cell r="D8" t="str">
            <v>июль</v>
          </cell>
        </row>
        <row r="9">
          <cell r="D9" t="str">
            <v>август</v>
          </cell>
        </row>
        <row r="10">
          <cell r="D10" t="str">
            <v>сентябрь</v>
          </cell>
        </row>
        <row r="11">
          <cell r="D11" t="str">
            <v>октябрь</v>
          </cell>
        </row>
        <row r="12">
          <cell r="D12" t="str">
            <v>ноябрь</v>
          </cell>
        </row>
        <row r="13">
          <cell r="D13" t="str">
            <v>декабрь</v>
          </cell>
        </row>
        <row r="14">
          <cell r="D14" t="str">
            <v>год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Волгодонской район</v>
          </cell>
        </row>
        <row r="10">
          <cell r="D10" t="str">
            <v>Город Азов</v>
          </cell>
        </row>
        <row r="11">
          <cell r="D11" t="str">
            <v>Город Батайск</v>
          </cell>
        </row>
        <row r="12">
          <cell r="D12" t="str">
            <v>Город Волгодонск</v>
          </cell>
        </row>
        <row r="13">
          <cell r="D13" t="str">
            <v>Город Гуково</v>
          </cell>
        </row>
        <row r="14">
          <cell r="D14" t="str">
            <v>Город Донецк</v>
          </cell>
        </row>
        <row r="15">
          <cell r="D15" t="str">
            <v>Город Зверево</v>
          </cell>
        </row>
        <row r="16">
          <cell r="D16" t="str">
            <v>Город Каменск-Шахтинский</v>
          </cell>
        </row>
        <row r="17">
          <cell r="D17" t="str">
            <v>Город Новочеркасск</v>
          </cell>
        </row>
        <row r="18">
          <cell r="D18" t="str">
            <v>Город Новошахтинск</v>
          </cell>
        </row>
        <row r="19">
          <cell r="D19" t="str">
            <v>Город Ростов-на-Дону</v>
          </cell>
        </row>
        <row r="20">
          <cell r="D20" t="str">
            <v>Город Таганрог</v>
          </cell>
        </row>
        <row r="21">
          <cell r="D21" t="str">
            <v>Город Шахты</v>
          </cell>
        </row>
        <row r="22">
          <cell r="D22" t="str">
            <v>Дубовский район</v>
          </cell>
        </row>
        <row r="23">
          <cell r="D23" t="str">
            <v>Егорлыкский район</v>
          </cell>
        </row>
        <row r="24">
          <cell r="D24" t="str">
            <v>Заветинский район</v>
          </cell>
        </row>
        <row r="25">
          <cell r="D25" t="str">
            <v>Зерноградский район</v>
          </cell>
        </row>
        <row r="26">
          <cell r="D26" t="str">
            <v>Зимовниковский район</v>
          </cell>
        </row>
        <row r="27">
          <cell r="D27" t="str">
            <v>Кагальницкий район</v>
          </cell>
        </row>
        <row r="28">
          <cell r="D28" t="str">
            <v>Каменский район</v>
          </cell>
        </row>
        <row r="29">
          <cell r="D29" t="str">
            <v>Кашарский район</v>
          </cell>
        </row>
        <row r="30">
          <cell r="D30" t="str">
            <v>Константиновский район</v>
          </cell>
        </row>
        <row r="31">
          <cell r="D31" t="str">
            <v>Красносулинский район</v>
          </cell>
        </row>
        <row r="32">
          <cell r="D32" t="str">
            <v>Куйбышевский район</v>
          </cell>
        </row>
        <row r="33">
          <cell r="D33" t="str">
            <v>Мартыновский район</v>
          </cell>
        </row>
        <row r="34">
          <cell r="D34" t="str">
            <v>Матвеево-Курганский район</v>
          </cell>
        </row>
        <row r="35">
          <cell r="D35" t="str">
            <v>Миллеровский район</v>
          </cell>
        </row>
        <row r="36">
          <cell r="D36" t="str">
            <v>Милютинский район</v>
          </cell>
        </row>
        <row r="37">
          <cell r="D37" t="str">
            <v>Морозовский район</v>
          </cell>
        </row>
        <row r="38">
          <cell r="D38" t="str">
            <v>Мясниковский район</v>
          </cell>
        </row>
        <row r="39">
          <cell r="D39" t="str">
            <v>Неклиновский район</v>
          </cell>
        </row>
        <row r="40">
          <cell r="D40" t="str">
            <v>Обливский район</v>
          </cell>
        </row>
        <row r="41">
          <cell r="D41" t="str">
            <v>Октябрьский район</v>
          </cell>
        </row>
        <row r="42">
          <cell r="D42" t="str">
            <v>Орловский район</v>
          </cell>
        </row>
        <row r="43">
          <cell r="D43" t="str">
            <v>Песчанокопский район</v>
          </cell>
        </row>
        <row r="44">
          <cell r="D44" t="str">
            <v>Пролетарский район</v>
          </cell>
        </row>
        <row r="45">
          <cell r="D45" t="str">
            <v>Ремонтненский район</v>
          </cell>
        </row>
        <row r="46">
          <cell r="D46" t="str">
            <v>Родионово-Несветайский район</v>
          </cell>
        </row>
        <row r="47">
          <cell r="D47" t="str">
            <v>Сальский район</v>
          </cell>
        </row>
        <row r="48">
          <cell r="D48" t="str">
            <v>Семикаракорский район</v>
          </cell>
        </row>
        <row r="49">
          <cell r="D49" t="str">
            <v>Советский район</v>
          </cell>
        </row>
        <row r="50">
          <cell r="D50" t="str">
            <v>Тарасовский район</v>
          </cell>
        </row>
        <row r="51">
          <cell r="D51" t="str">
            <v>Тацинский район</v>
          </cell>
        </row>
        <row r="52">
          <cell r="D52" t="str">
            <v>Усть-Донецкий район</v>
          </cell>
        </row>
        <row r="53">
          <cell r="D53" t="str">
            <v>Целинский район</v>
          </cell>
        </row>
        <row r="54">
          <cell r="D54" t="str">
            <v>Цимлянский район</v>
          </cell>
        </row>
        <row r="55">
          <cell r="D55" t="str">
            <v>Чертковский район</v>
          </cell>
        </row>
        <row r="56">
          <cell r="D56" t="str">
            <v>Шолоховский район</v>
          </cell>
        </row>
        <row r="130">
          <cell r="B130" t="str">
            <v>Большеталовское сельское поселение</v>
          </cell>
        </row>
        <row r="131">
          <cell r="B131" t="str">
            <v>Гуляй-Борисовское сельское поселение</v>
          </cell>
        </row>
        <row r="132">
          <cell r="B132" t="str">
            <v>Донское сельское поселение</v>
          </cell>
        </row>
        <row r="133">
          <cell r="B133" t="str">
            <v>Зерноградский район</v>
          </cell>
        </row>
        <row r="134">
          <cell r="B134" t="str">
            <v>Зерноградское городское поселение</v>
          </cell>
        </row>
        <row r="135">
          <cell r="B135" t="str">
            <v>Конзаводское сельское поселение</v>
          </cell>
        </row>
        <row r="136">
          <cell r="B136" t="str">
            <v>Красноармейское сельское поселение</v>
          </cell>
        </row>
        <row r="137">
          <cell r="B137" t="str">
            <v>Манычское сельское поселение</v>
          </cell>
        </row>
        <row r="138">
          <cell r="B138" t="str">
            <v>Мечетинское сельское поселение</v>
          </cell>
        </row>
        <row r="139">
          <cell r="B139" t="str">
            <v>Россошинское сельское поселение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7130-A27A-4905-9CC9-21AFE1D519C3}">
  <sheetPr>
    <tabColor rgb="FFD3DBDB"/>
    <pageSetUpPr fitToPage="1"/>
  </sheetPr>
  <dimension ref="A1:AC168"/>
  <sheetViews>
    <sheetView showGridLines="0" tabSelected="1" zoomScaleNormal="100" workbookViewId="0">
      <pane xSplit="7" ySplit="13" topLeftCell="H41" activePane="bottomRight" state="frozen"/>
      <selection pane="topRight" activeCell="H1" sqref="H1"/>
      <selection pane="bottomLeft" activeCell="A14" sqref="A14"/>
      <selection pane="bottomRight" activeCell="K81" sqref="K81"/>
    </sheetView>
  </sheetViews>
  <sheetFormatPr defaultRowHeight="10.5" customHeight="1" x14ac:dyDescent="0.25"/>
  <cols>
    <col min="1" max="2" width="4.7109375" style="1" hidden="1" customWidth="1"/>
    <col min="3" max="3" width="2.7109375" style="1" customWidth="1"/>
    <col min="4" max="4" width="10.7109375" style="1" customWidth="1"/>
    <col min="5" max="5" width="70.7109375" style="1" customWidth="1"/>
    <col min="6" max="6" width="10.7109375" style="1" customWidth="1"/>
    <col min="7" max="7" width="6.7109375" style="1" customWidth="1"/>
    <col min="8" max="12" width="17.7109375" style="1" customWidth="1"/>
    <col min="13" max="13" width="2.7109375" style="1" customWidth="1"/>
    <col min="14" max="19" width="13.5703125" style="1" hidden="1" customWidth="1"/>
    <col min="20" max="20" width="33.7109375" style="1" hidden="1" customWidth="1"/>
    <col min="21" max="21" width="10.28515625" style="2" bestFit="1" customWidth="1"/>
    <col min="22" max="22" width="11.140625" style="2" customWidth="1"/>
    <col min="23" max="23" width="9.140625" style="2"/>
    <col min="24" max="24" width="10.7109375" style="2" customWidth="1"/>
    <col min="25" max="16384" width="9.140625" style="2"/>
  </cols>
  <sheetData>
    <row r="1" spans="1:22" ht="10.5" hidden="1" customHeight="1" x14ac:dyDescent="0.25"/>
    <row r="2" spans="1:22" ht="10.5" hidden="1" customHeight="1" x14ac:dyDescent="0.25"/>
    <row r="3" spans="1:22" ht="10.5" hidden="1" customHeight="1" x14ac:dyDescent="0.25">
      <c r="H3" s="3" t="s">
        <v>0</v>
      </c>
      <c r="I3" s="4" t="s">
        <v>1</v>
      </c>
      <c r="J3" s="4" t="s">
        <v>2</v>
      </c>
      <c r="K3" s="4" t="s">
        <v>3</v>
      </c>
      <c r="L3" s="4" t="s">
        <v>4</v>
      </c>
      <c r="N3" s="3" t="s">
        <v>5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10</v>
      </c>
      <c r="T3" s="3" t="s">
        <v>11</v>
      </c>
    </row>
    <row r="4" spans="1:22" ht="10.5" hidden="1" customHeight="1" x14ac:dyDescent="0.25"/>
    <row r="5" spans="1:22" ht="10.5" hidden="1" customHeight="1" x14ac:dyDescent="0.25">
      <c r="A5" s="5"/>
    </row>
    <row r="6" spans="1:22" ht="10.5" hidden="1" customHeight="1" x14ac:dyDescent="0.25">
      <c r="A6" s="5"/>
    </row>
    <row r="7" spans="1:22" ht="6" customHeight="1" x14ac:dyDescent="0.25">
      <c r="A7" s="5"/>
    </row>
    <row r="8" spans="1:22" ht="12" customHeight="1" x14ac:dyDescent="0.25">
      <c r="A8" s="5"/>
      <c r="D8" s="6" t="s">
        <v>12</v>
      </c>
      <c r="E8" s="6"/>
      <c r="F8" s="7"/>
      <c r="G8" s="7"/>
      <c r="H8" s="7"/>
      <c r="I8" s="7"/>
      <c r="J8" s="7"/>
      <c r="K8" s="7"/>
    </row>
    <row r="9" spans="1:22" ht="12" customHeight="1" x14ac:dyDescent="0.25">
      <c r="D9" s="8" t="str">
        <f>IF(ORG="","Не определено",ORG)</f>
        <v>ООО «СК «Тесла»</v>
      </c>
      <c r="E9" s="8"/>
    </row>
    <row r="10" spans="1:22" ht="15" customHeight="1" x14ac:dyDescent="0.25">
      <c r="D10" s="9"/>
      <c r="E10" s="9"/>
      <c r="F10" s="7"/>
      <c r="G10" s="7"/>
      <c r="H10" s="7"/>
      <c r="I10" s="7"/>
      <c r="J10" s="7"/>
      <c r="K10" s="7"/>
      <c r="L10" s="10" t="s">
        <v>13</v>
      </c>
    </row>
    <row r="11" spans="1:22" ht="15" customHeight="1" x14ac:dyDescent="0.25">
      <c r="D11" s="11" t="s">
        <v>14</v>
      </c>
      <c r="E11" s="11" t="s">
        <v>15</v>
      </c>
      <c r="F11" s="11" t="s">
        <v>16</v>
      </c>
      <c r="G11" s="11" t="s">
        <v>17</v>
      </c>
      <c r="H11" s="11" t="s">
        <v>18</v>
      </c>
      <c r="I11" s="11" t="s">
        <v>19</v>
      </c>
      <c r="J11" s="11"/>
      <c r="K11" s="11"/>
      <c r="L11" s="11"/>
    </row>
    <row r="12" spans="1:22" ht="15" customHeight="1" x14ac:dyDescent="0.25">
      <c r="D12" s="11"/>
      <c r="E12" s="11"/>
      <c r="F12" s="11"/>
      <c r="G12" s="11"/>
      <c r="H12" s="11"/>
      <c r="I12" s="12" t="s">
        <v>20</v>
      </c>
      <c r="J12" s="12" t="s">
        <v>21</v>
      </c>
      <c r="K12" s="12" t="s">
        <v>22</v>
      </c>
      <c r="L12" s="12" t="s">
        <v>23</v>
      </c>
    </row>
    <row r="13" spans="1:22" ht="12" customHeight="1" x14ac:dyDescent="0.25">
      <c r="D13" s="13">
        <v>0</v>
      </c>
      <c r="E13" s="13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</row>
    <row r="14" spans="1:22" ht="18" customHeight="1" x14ac:dyDescent="0.25">
      <c r="D14" s="14" t="s">
        <v>24</v>
      </c>
      <c r="E14" s="15"/>
      <c r="F14" s="15"/>
      <c r="G14" s="16"/>
      <c r="H14" s="17"/>
      <c r="I14" s="17"/>
      <c r="J14" s="17"/>
      <c r="K14" s="17"/>
      <c r="L14" s="18"/>
      <c r="N14" s="19"/>
      <c r="O14" s="19"/>
      <c r="P14" s="19"/>
      <c r="Q14" s="19"/>
      <c r="R14" s="19"/>
      <c r="S14" s="19"/>
      <c r="T14" s="19"/>
    </row>
    <row r="15" spans="1:22" ht="12" customHeight="1" x14ac:dyDescent="0.25">
      <c r="D15" s="20" t="s">
        <v>25</v>
      </c>
      <c r="E15" s="21" t="s">
        <v>26</v>
      </c>
      <c r="F15" s="22" t="s">
        <v>27</v>
      </c>
      <c r="G15" s="22">
        <v>10</v>
      </c>
      <c r="H15" s="23">
        <f>SUM(I15:L15)</f>
        <v>13559.844999999994</v>
      </c>
      <c r="I15" s="23">
        <f>SUM(I16,I17,I20,I23)</f>
        <v>6935.9149999999945</v>
      </c>
      <c r="J15" s="23">
        <f>SUM(J16,J17,J20,J23)</f>
        <v>27.259</v>
      </c>
      <c r="K15" s="23">
        <f>SUM(K16,K17,K20,K23)</f>
        <v>6596.6709999999985</v>
      </c>
      <c r="L15" s="23">
        <f>SUM(L16,L17,L20,L23)</f>
        <v>0</v>
      </c>
      <c r="N15" s="19"/>
      <c r="O15" s="19"/>
      <c r="P15" s="19"/>
      <c r="Q15" s="19"/>
      <c r="R15" s="19"/>
      <c r="S15" s="19"/>
      <c r="T15" s="24" t="s">
        <v>28</v>
      </c>
      <c r="U15" s="25"/>
      <c r="V15" s="25">
        <f>'[2]Сальдо Азов'!E34+'[2]Сальдо Каменск'!D81+'[2]Сальдо Таганрог'!D19+'[2]ЦЭС Сальдо'!F186</f>
        <v>13559844.999999996</v>
      </c>
    </row>
    <row r="16" spans="1:22" ht="12" customHeight="1" x14ac:dyDescent="0.25">
      <c r="D16" s="26" t="s">
        <v>29</v>
      </c>
      <c r="E16" s="27" t="s">
        <v>30</v>
      </c>
      <c r="F16" s="12" t="s">
        <v>27</v>
      </c>
      <c r="G16" s="12">
        <v>20</v>
      </c>
      <c r="H16" s="23">
        <f>SUM(I16:L16)</f>
        <v>2455.5320000000002</v>
      </c>
      <c r="I16" s="28">
        <f>(SUM('[2]Сальдо Азов'!N12:N13)+'[2]ЦЭС Сальдо'!O16)/1000</f>
        <v>2455.5320000000002</v>
      </c>
      <c r="J16" s="28">
        <v>0</v>
      </c>
      <c r="K16" s="28">
        <v>0</v>
      </c>
      <c r="L16" s="28">
        <v>0</v>
      </c>
      <c r="N16" s="19"/>
      <c r="O16" s="19"/>
      <c r="P16" s="19"/>
      <c r="Q16" s="19"/>
      <c r="R16" s="19"/>
      <c r="S16" s="19"/>
      <c r="T16" s="24" t="s">
        <v>28</v>
      </c>
    </row>
    <row r="17" spans="3:20" ht="12" customHeight="1" x14ac:dyDescent="0.25">
      <c r="D17" s="26" t="s">
        <v>31</v>
      </c>
      <c r="E17" s="27" t="s">
        <v>32</v>
      </c>
      <c r="F17" s="12" t="s">
        <v>27</v>
      </c>
      <c r="G17" s="12">
        <v>30</v>
      </c>
      <c r="H17" s="23">
        <f>SUM(I17:L17)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23">
        <f>SUM(L18:L19)</f>
        <v>0</v>
      </c>
      <c r="N17" s="19"/>
      <c r="O17" s="19"/>
      <c r="P17" s="19"/>
      <c r="Q17" s="19"/>
      <c r="R17" s="19"/>
      <c r="S17" s="19"/>
      <c r="T17" s="24" t="s">
        <v>28</v>
      </c>
    </row>
    <row r="18" spans="3:20" ht="12" hidden="1" customHeight="1" x14ac:dyDescent="0.25">
      <c r="D18" s="29"/>
      <c r="E18" s="30"/>
      <c r="F18" s="31"/>
      <c r="G18" s="31"/>
      <c r="H18" s="32"/>
      <c r="I18" s="32"/>
      <c r="J18" s="32"/>
      <c r="K18" s="32"/>
      <c r="L18" s="33"/>
      <c r="N18" s="24" t="s">
        <v>33</v>
      </c>
      <c r="O18" s="19"/>
      <c r="P18" s="19"/>
      <c r="Q18" s="19"/>
      <c r="R18" s="19"/>
      <c r="S18" s="19"/>
      <c r="T18" s="19"/>
    </row>
    <row r="19" spans="3:20" ht="12" customHeight="1" x14ac:dyDescent="0.25">
      <c r="D19" s="34"/>
      <c r="E19" s="30" t="s">
        <v>34</v>
      </c>
      <c r="F19" s="31"/>
      <c r="G19" s="31"/>
      <c r="H19" s="32"/>
      <c r="I19" s="32"/>
      <c r="J19" s="32"/>
      <c r="K19" s="32"/>
      <c r="L19" s="33"/>
      <c r="N19" s="19"/>
      <c r="O19" s="19"/>
      <c r="P19" s="19"/>
      <c r="Q19" s="19"/>
      <c r="R19" s="19"/>
      <c r="S19" s="19"/>
      <c r="T19" s="35" t="s">
        <v>35</v>
      </c>
    </row>
    <row r="20" spans="3:20" ht="12" customHeight="1" x14ac:dyDescent="0.25">
      <c r="D20" s="26" t="s">
        <v>36</v>
      </c>
      <c r="E20" s="27" t="s">
        <v>37</v>
      </c>
      <c r="F20" s="12" t="s">
        <v>27</v>
      </c>
      <c r="G20" s="12" t="s">
        <v>38</v>
      </c>
      <c r="H20" s="23">
        <f>SUM(I20:L20)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23">
        <f>SUM(L21:L22)</f>
        <v>0</v>
      </c>
      <c r="N20" s="19"/>
      <c r="O20" s="19"/>
      <c r="P20" s="19"/>
      <c r="Q20" s="19"/>
      <c r="R20" s="19"/>
      <c r="S20" s="19"/>
      <c r="T20" s="24" t="s">
        <v>28</v>
      </c>
    </row>
    <row r="21" spans="3:20" ht="12" hidden="1" customHeight="1" x14ac:dyDescent="0.25">
      <c r="D21" s="29"/>
      <c r="E21" s="30"/>
      <c r="F21" s="31"/>
      <c r="G21" s="31"/>
      <c r="H21" s="32"/>
      <c r="I21" s="32"/>
      <c r="J21" s="32"/>
      <c r="K21" s="32"/>
      <c r="L21" s="33"/>
      <c r="N21" s="24" t="s">
        <v>33</v>
      </c>
      <c r="O21" s="19"/>
      <c r="P21" s="19"/>
      <c r="Q21" s="19"/>
      <c r="R21" s="19"/>
      <c r="S21" s="19"/>
      <c r="T21" s="19"/>
    </row>
    <row r="22" spans="3:20" ht="12" customHeight="1" x14ac:dyDescent="0.25">
      <c r="D22" s="34"/>
      <c r="E22" s="30" t="s">
        <v>34</v>
      </c>
      <c r="F22" s="31"/>
      <c r="G22" s="31"/>
      <c r="H22" s="32"/>
      <c r="I22" s="32"/>
      <c r="J22" s="32"/>
      <c r="K22" s="32"/>
      <c r="L22" s="33"/>
      <c r="N22" s="19"/>
      <c r="O22" s="19"/>
      <c r="P22" s="19"/>
      <c r="Q22" s="19"/>
      <c r="R22" s="19"/>
      <c r="S22" s="19"/>
      <c r="T22" s="35" t="s">
        <v>39</v>
      </c>
    </row>
    <row r="23" spans="3:20" ht="12" customHeight="1" x14ac:dyDescent="0.25">
      <c r="D23" s="26" t="s">
        <v>40</v>
      </c>
      <c r="E23" s="27" t="s">
        <v>41</v>
      </c>
      <c r="F23" s="12" t="s">
        <v>27</v>
      </c>
      <c r="G23" s="12" t="s">
        <v>42</v>
      </c>
      <c r="H23" s="23">
        <f>SUM(I23:L23)</f>
        <v>11104.312999999993</v>
      </c>
      <c r="I23" s="23">
        <f>SUM(I24:I31)</f>
        <v>4480.3829999999944</v>
      </c>
      <c r="J23" s="23">
        <f>SUM(J24:J31)</f>
        <v>27.259</v>
      </c>
      <c r="K23" s="23">
        <f>SUM(K24:K31)</f>
        <v>6596.6709999999985</v>
      </c>
      <c r="L23" s="23">
        <f>SUM(L24:L31)</f>
        <v>0</v>
      </c>
      <c r="N23" s="19"/>
      <c r="O23" s="19"/>
      <c r="P23" s="19"/>
      <c r="Q23" s="19"/>
      <c r="R23" s="19"/>
      <c r="S23" s="19"/>
      <c r="T23" s="24" t="s">
        <v>28</v>
      </c>
    </row>
    <row r="24" spans="3:20" ht="12" hidden="1" customHeight="1" x14ac:dyDescent="0.25">
      <c r="D24" s="29"/>
      <c r="E24" s="30"/>
      <c r="F24" s="31"/>
      <c r="G24" s="31"/>
      <c r="H24" s="32"/>
      <c r="I24" s="32"/>
      <c r="J24" s="32"/>
      <c r="K24" s="32"/>
      <c r="L24" s="33"/>
      <c r="N24" s="24" t="s">
        <v>33</v>
      </c>
      <c r="O24" s="19"/>
      <c r="P24" s="19"/>
      <c r="Q24" s="19"/>
      <c r="R24" s="19"/>
      <c r="S24" s="19"/>
      <c r="T24" s="19"/>
    </row>
    <row r="25" spans="3:20" s="1" customFormat="1" ht="12" customHeight="1" x14ac:dyDescent="0.15">
      <c r="C25" s="36" t="s">
        <v>43</v>
      </c>
      <c r="D25" s="26" t="str">
        <f t="shared" ref="D25:D30" si="0">"1.4."&amp;N25</f>
        <v>1.4.1</v>
      </c>
      <c r="E25" s="37" t="s">
        <v>44</v>
      </c>
      <c r="F25" s="12" t="s">
        <v>27</v>
      </c>
      <c r="G25" s="12" t="s">
        <v>42</v>
      </c>
      <c r="H25" s="23">
        <f t="shared" ref="H25:H30" si="1">SUM(I25:L25)</f>
        <v>6795.5499999999938</v>
      </c>
      <c r="I25" s="28">
        <f>(SUM('[2]Сальдо Каменск'!M22:M24)+SUM('[2]ЦЭС Сальдо'!O29:O32)+SUM('[2]ЦЭС Сальдо'!O46:O48))/1000</f>
        <v>4361.9459999999945</v>
      </c>
      <c r="J25" s="28">
        <f>'[2]Сальдо Таганрог'!M14/1000</f>
        <v>27.259</v>
      </c>
      <c r="K25" s="28">
        <f>(SUM('[2]Сальдо Каменск'!M12:M21)+'[2]Сальдо Азов'!N14+SUM('[2]ЦЭС Сальдо'!O33:O45)+SUM('[2]ЦЭС Сальдо'!O49:O55))/1000</f>
        <v>2406.3449999999998</v>
      </c>
      <c r="L25" s="28">
        <v>0</v>
      </c>
      <c r="N25" s="24" t="s">
        <v>25</v>
      </c>
      <c r="O25" s="38" t="s">
        <v>44</v>
      </c>
      <c r="P25" s="38" t="s">
        <v>45</v>
      </c>
      <c r="Q25" s="38" t="s">
        <v>46</v>
      </c>
      <c r="R25" s="38" t="s">
        <v>47</v>
      </c>
      <c r="S25" s="24" t="s">
        <v>48</v>
      </c>
      <c r="T25" s="24" t="s">
        <v>49</v>
      </c>
    </row>
    <row r="26" spans="3:20" s="1" customFormat="1" ht="12" customHeight="1" x14ac:dyDescent="0.15">
      <c r="C26" s="36" t="s">
        <v>43</v>
      </c>
      <c r="D26" s="26" t="str">
        <f t="shared" si="0"/>
        <v>1.4.2</v>
      </c>
      <c r="E26" s="37" t="s">
        <v>50</v>
      </c>
      <c r="F26" s="12" t="s">
        <v>27</v>
      </c>
      <c r="G26" s="12" t="s">
        <v>42</v>
      </c>
      <c r="H26" s="23">
        <f t="shared" si="1"/>
        <v>2906.098</v>
      </c>
      <c r="I26" s="28">
        <v>0</v>
      </c>
      <c r="J26" s="28">
        <v>0</v>
      </c>
      <c r="K26" s="28">
        <f>(SUM('[2]Сальдо Азов'!N16:N23)+SUM('[2]Сальдо Каменск'!M26:M41)+'[2]ЦЭС Сальдо'!O80)/1000</f>
        <v>2906.098</v>
      </c>
      <c r="L26" s="28">
        <v>0</v>
      </c>
      <c r="N26" s="24" t="s">
        <v>51</v>
      </c>
      <c r="O26" s="38" t="s">
        <v>50</v>
      </c>
      <c r="P26" s="38" t="s">
        <v>52</v>
      </c>
      <c r="Q26" s="38" t="s">
        <v>53</v>
      </c>
      <c r="R26" s="38" t="s">
        <v>54</v>
      </c>
      <c r="S26" s="24" t="s">
        <v>48</v>
      </c>
      <c r="T26" s="24" t="s">
        <v>49</v>
      </c>
    </row>
    <row r="27" spans="3:20" s="1" customFormat="1" ht="12" customHeight="1" x14ac:dyDescent="0.15">
      <c r="C27" s="36" t="s">
        <v>43</v>
      </c>
      <c r="D27" s="26" t="str">
        <f t="shared" si="0"/>
        <v>1.4.3</v>
      </c>
      <c r="E27" s="37" t="s">
        <v>55</v>
      </c>
      <c r="F27" s="12" t="s">
        <v>27</v>
      </c>
      <c r="G27" s="12" t="s">
        <v>42</v>
      </c>
      <c r="H27" s="23">
        <f t="shared" si="1"/>
        <v>124.119</v>
      </c>
      <c r="I27" s="28">
        <v>0</v>
      </c>
      <c r="J27" s="28">
        <v>0</v>
      </c>
      <c r="K27" s="28">
        <f>'[2]ЦЭС Сальдо'!O75/1000</f>
        <v>124.119</v>
      </c>
      <c r="L27" s="28">
        <v>0</v>
      </c>
      <c r="N27" s="24" t="s">
        <v>56</v>
      </c>
      <c r="O27" s="38" t="s">
        <v>55</v>
      </c>
      <c r="P27" s="38" t="s">
        <v>57</v>
      </c>
      <c r="Q27" s="38" t="s">
        <v>58</v>
      </c>
      <c r="R27" s="38" t="s">
        <v>59</v>
      </c>
      <c r="S27" s="24" t="s">
        <v>48</v>
      </c>
      <c r="T27" s="24" t="s">
        <v>49</v>
      </c>
    </row>
    <row r="28" spans="3:20" s="1" customFormat="1" ht="12" customHeight="1" x14ac:dyDescent="0.15">
      <c r="C28" s="36" t="s">
        <v>43</v>
      </c>
      <c r="D28" s="26" t="str">
        <f t="shared" si="0"/>
        <v>1.4.4</v>
      </c>
      <c r="E28" s="37" t="s">
        <v>60</v>
      </c>
      <c r="F28" s="12" t="s">
        <v>27</v>
      </c>
      <c r="G28" s="12" t="s">
        <v>42</v>
      </c>
      <c r="H28" s="23">
        <f t="shared" si="1"/>
        <v>1138.8430000000001</v>
      </c>
      <c r="I28" s="28">
        <v>0</v>
      </c>
      <c r="J28" s="28">
        <v>0</v>
      </c>
      <c r="K28" s="28">
        <f>('[2]Сальдо Каменск'!M43+'[2]ЦЭС Сальдо'!O56)/1000</f>
        <v>1138.8430000000001</v>
      </c>
      <c r="L28" s="28">
        <v>0</v>
      </c>
      <c r="N28" s="24" t="s">
        <v>61</v>
      </c>
      <c r="O28" s="38" t="s">
        <v>60</v>
      </c>
      <c r="P28" s="38" t="s">
        <v>62</v>
      </c>
      <c r="Q28" s="38" t="s">
        <v>63</v>
      </c>
      <c r="R28" s="38" t="s">
        <v>64</v>
      </c>
      <c r="S28" s="24" t="s">
        <v>48</v>
      </c>
      <c r="T28" s="24" t="s">
        <v>49</v>
      </c>
    </row>
    <row r="29" spans="3:20" s="1" customFormat="1" ht="12" customHeight="1" x14ac:dyDescent="0.15">
      <c r="C29" s="36" t="s">
        <v>43</v>
      </c>
      <c r="D29" s="26" t="str">
        <f t="shared" si="0"/>
        <v>1.4.5</v>
      </c>
      <c r="E29" s="37" t="s">
        <v>65</v>
      </c>
      <c r="F29" s="12" t="s">
        <v>27</v>
      </c>
      <c r="G29" s="12" t="s">
        <v>42</v>
      </c>
      <c r="H29" s="23">
        <f t="shared" si="1"/>
        <v>118.437</v>
      </c>
      <c r="I29" s="28">
        <f>'[2]ЦЭС Сальдо'!O68/1000</f>
        <v>118.437</v>
      </c>
      <c r="J29" s="28">
        <v>0</v>
      </c>
      <c r="K29" s="28">
        <v>0</v>
      </c>
      <c r="L29" s="28">
        <v>0</v>
      </c>
      <c r="N29" s="24" t="s">
        <v>66</v>
      </c>
      <c r="O29" s="38" t="s">
        <v>65</v>
      </c>
      <c r="P29" s="38" t="s">
        <v>67</v>
      </c>
      <c r="Q29" s="38" t="s">
        <v>68</v>
      </c>
      <c r="R29" s="38" t="s">
        <v>69</v>
      </c>
      <c r="S29" s="24" t="s">
        <v>48</v>
      </c>
      <c r="T29" s="24" t="s">
        <v>49</v>
      </c>
    </row>
    <row r="30" spans="3:20" s="1" customFormat="1" ht="12" customHeight="1" x14ac:dyDescent="0.15">
      <c r="C30" s="36" t="s">
        <v>43</v>
      </c>
      <c r="D30" s="26" t="str">
        <f t="shared" si="0"/>
        <v>1.4.6</v>
      </c>
      <c r="E30" s="37" t="s">
        <v>70</v>
      </c>
      <c r="F30" s="12" t="s">
        <v>27</v>
      </c>
      <c r="G30" s="12" t="s">
        <v>42</v>
      </c>
      <c r="H30" s="23">
        <f t="shared" si="1"/>
        <v>21.265999999999998</v>
      </c>
      <c r="I30" s="28">
        <v>0</v>
      </c>
      <c r="J30" s="28">
        <v>0</v>
      </c>
      <c r="K30" s="28">
        <f>'[2]ЦЭС Сальдо'!O73/1000</f>
        <v>21.265999999999998</v>
      </c>
      <c r="L30" s="28">
        <v>0</v>
      </c>
      <c r="N30" s="24" t="s">
        <v>71</v>
      </c>
      <c r="O30" s="38" t="s">
        <v>70</v>
      </c>
      <c r="P30" s="38" t="s">
        <v>72</v>
      </c>
      <c r="Q30" s="38" t="s">
        <v>73</v>
      </c>
      <c r="R30" s="38" t="s">
        <v>74</v>
      </c>
      <c r="S30" s="24" t="s">
        <v>48</v>
      </c>
      <c r="T30" s="24" t="s">
        <v>49</v>
      </c>
    </row>
    <row r="31" spans="3:20" ht="12" customHeight="1" x14ac:dyDescent="0.25">
      <c r="D31" s="34"/>
      <c r="E31" s="30" t="s">
        <v>34</v>
      </c>
      <c r="F31" s="31"/>
      <c r="G31" s="31"/>
      <c r="H31" s="32"/>
      <c r="I31" s="32"/>
      <c r="J31" s="32"/>
      <c r="K31" s="32"/>
      <c r="L31" s="33"/>
      <c r="N31" s="19"/>
      <c r="O31" s="19"/>
      <c r="P31" s="19"/>
      <c r="Q31" s="19"/>
      <c r="R31" s="19"/>
      <c r="S31" s="19"/>
      <c r="T31" s="35" t="s">
        <v>75</v>
      </c>
    </row>
    <row r="32" spans="3:20" ht="12" customHeight="1" x14ac:dyDescent="0.25">
      <c r="D32" s="20" t="s">
        <v>51</v>
      </c>
      <c r="E32" s="21" t="s">
        <v>76</v>
      </c>
      <c r="F32" s="22" t="s">
        <v>27</v>
      </c>
      <c r="G32" s="22" t="s">
        <v>77</v>
      </c>
      <c r="H32" s="23">
        <f t="shared" ref="H32:H44" si="2">SUM(I32:L32)</f>
        <v>6213.0789999999997</v>
      </c>
      <c r="I32" s="23">
        <f>SUM(I34,I35,I36)</f>
        <v>0</v>
      </c>
      <c r="J32" s="23">
        <f>SUM(J33,J35,J36)</f>
        <v>0</v>
      </c>
      <c r="K32" s="23">
        <f>SUM(K33,K34,K36)</f>
        <v>2508.2080000000001</v>
      </c>
      <c r="L32" s="23">
        <f>SUM(L33,L34,L35)</f>
        <v>3704.8710000000001</v>
      </c>
      <c r="N32" s="19"/>
      <c r="O32" s="19"/>
      <c r="P32" s="19"/>
      <c r="Q32" s="19"/>
      <c r="R32" s="19"/>
      <c r="S32" s="19"/>
      <c r="T32" s="24" t="s">
        <v>28</v>
      </c>
    </row>
    <row r="33" spans="3:24" ht="12" customHeight="1" x14ac:dyDescent="0.25">
      <c r="D33" s="26" t="s">
        <v>78</v>
      </c>
      <c r="E33" s="27" t="s">
        <v>20</v>
      </c>
      <c r="F33" s="12" t="s">
        <v>27</v>
      </c>
      <c r="G33" s="12" t="s">
        <v>79</v>
      </c>
      <c r="H33" s="23">
        <f t="shared" si="2"/>
        <v>2508.2080000000001</v>
      </c>
      <c r="I33" s="39"/>
      <c r="J33" s="28"/>
      <c r="K33" s="28">
        <v>2508.2080000000001</v>
      </c>
      <c r="L33" s="28"/>
      <c r="N33" s="19"/>
      <c r="O33" s="19"/>
      <c r="P33" s="19"/>
      <c r="Q33" s="19"/>
      <c r="R33" s="19"/>
      <c r="S33" s="19"/>
      <c r="T33" s="24" t="s">
        <v>28</v>
      </c>
    </row>
    <row r="34" spans="3:24" ht="12" customHeight="1" x14ac:dyDescent="0.25">
      <c r="D34" s="26" t="s">
        <v>80</v>
      </c>
      <c r="E34" s="27" t="s">
        <v>21</v>
      </c>
      <c r="F34" s="12" t="s">
        <v>27</v>
      </c>
      <c r="G34" s="12" t="s">
        <v>81</v>
      </c>
      <c r="H34" s="23">
        <f t="shared" si="2"/>
        <v>0</v>
      </c>
      <c r="I34" s="28"/>
      <c r="J34" s="39"/>
      <c r="K34" s="28"/>
      <c r="L34" s="28"/>
      <c r="N34" s="19"/>
      <c r="O34" s="19"/>
      <c r="P34" s="19"/>
      <c r="Q34" s="19"/>
      <c r="R34" s="19"/>
      <c r="S34" s="19"/>
      <c r="T34" s="24" t="s">
        <v>28</v>
      </c>
    </row>
    <row r="35" spans="3:24" ht="12" customHeight="1" x14ac:dyDescent="0.25">
      <c r="D35" s="26" t="s">
        <v>82</v>
      </c>
      <c r="E35" s="27" t="s">
        <v>22</v>
      </c>
      <c r="F35" s="12" t="s">
        <v>27</v>
      </c>
      <c r="G35" s="12" t="s">
        <v>83</v>
      </c>
      <c r="H35" s="23">
        <f t="shared" si="2"/>
        <v>3704.8710000000001</v>
      </c>
      <c r="I35" s="28"/>
      <c r="J35" s="28"/>
      <c r="K35" s="39"/>
      <c r="L35" s="28">
        <v>3704.8710000000001</v>
      </c>
      <c r="N35" s="19"/>
      <c r="O35" s="19"/>
      <c r="P35" s="19"/>
      <c r="Q35" s="19"/>
      <c r="R35" s="19"/>
      <c r="S35" s="19"/>
      <c r="T35" s="24" t="s">
        <v>28</v>
      </c>
    </row>
    <row r="36" spans="3:24" ht="12" customHeight="1" x14ac:dyDescent="0.25">
      <c r="D36" s="26" t="s">
        <v>84</v>
      </c>
      <c r="E36" s="27" t="s">
        <v>85</v>
      </c>
      <c r="F36" s="12" t="s">
        <v>27</v>
      </c>
      <c r="G36" s="12" t="s">
        <v>86</v>
      </c>
      <c r="H36" s="23">
        <f t="shared" si="2"/>
        <v>0</v>
      </c>
      <c r="I36" s="28"/>
      <c r="J36" s="28"/>
      <c r="K36" s="28"/>
      <c r="L36" s="39"/>
      <c r="N36" s="19"/>
      <c r="O36" s="19"/>
      <c r="P36" s="19"/>
      <c r="Q36" s="19"/>
      <c r="R36" s="19"/>
      <c r="S36" s="19"/>
      <c r="T36" s="24" t="s">
        <v>28</v>
      </c>
    </row>
    <row r="37" spans="3:24" ht="12" customHeight="1" x14ac:dyDescent="0.25">
      <c r="D37" s="20" t="s">
        <v>56</v>
      </c>
      <c r="E37" s="21" t="s">
        <v>87</v>
      </c>
      <c r="F37" s="22" t="s">
        <v>27</v>
      </c>
      <c r="G37" s="22" t="s">
        <v>88</v>
      </c>
      <c r="H37" s="23">
        <f t="shared" si="2"/>
        <v>0</v>
      </c>
      <c r="I37" s="28"/>
      <c r="J37" s="28"/>
      <c r="K37" s="28"/>
      <c r="L37" s="28"/>
      <c r="N37" s="19"/>
      <c r="O37" s="19"/>
      <c r="P37" s="19"/>
      <c r="Q37" s="19"/>
      <c r="R37" s="19"/>
      <c r="S37" s="19"/>
      <c r="T37" s="24" t="s">
        <v>28</v>
      </c>
    </row>
    <row r="38" spans="3:24" ht="12" customHeight="1" x14ac:dyDescent="0.25">
      <c r="D38" s="20" t="s">
        <v>61</v>
      </c>
      <c r="E38" s="21" t="s">
        <v>89</v>
      </c>
      <c r="F38" s="22" t="s">
        <v>27</v>
      </c>
      <c r="G38" s="22" t="s">
        <v>90</v>
      </c>
      <c r="H38" s="23">
        <f t="shared" si="2"/>
        <v>13272.507</v>
      </c>
      <c r="I38" s="23">
        <f>SUM(I39,I41,I44,I53)</f>
        <v>692.56299999999999</v>
      </c>
      <c r="J38" s="23">
        <f>SUM(J39,J41,J44,J53)</f>
        <v>0</v>
      </c>
      <c r="K38" s="23">
        <f>SUM(K39,K41,K44,K53)</f>
        <v>8994.5720000000001</v>
      </c>
      <c r="L38" s="23">
        <f>SUM(L39,L41,L44,L53)</f>
        <v>3585.3719999999998</v>
      </c>
      <c r="N38" s="19"/>
      <c r="O38" s="19"/>
      <c r="P38" s="19"/>
      <c r="Q38" s="19"/>
      <c r="R38" s="19"/>
      <c r="S38" s="19"/>
      <c r="T38" s="24" t="s">
        <v>28</v>
      </c>
      <c r="U38" s="25">
        <f>U41+U44</f>
        <v>13272506.949999999</v>
      </c>
    </row>
    <row r="39" spans="3:24" ht="24" customHeight="1" x14ac:dyDescent="0.25">
      <c r="D39" s="26" t="s">
        <v>91</v>
      </c>
      <c r="E39" s="27" t="s">
        <v>92</v>
      </c>
      <c r="F39" s="12" t="s">
        <v>27</v>
      </c>
      <c r="G39" s="12" t="s">
        <v>93</v>
      </c>
      <c r="H39" s="23">
        <f t="shared" si="2"/>
        <v>0</v>
      </c>
      <c r="I39" s="28"/>
      <c r="J39" s="28"/>
      <c r="K39" s="28"/>
      <c r="L39" s="28"/>
      <c r="N39" s="19"/>
      <c r="O39" s="19"/>
      <c r="P39" s="19"/>
      <c r="Q39" s="19"/>
      <c r="R39" s="19"/>
      <c r="S39" s="19"/>
      <c r="T39" s="24" t="s">
        <v>28</v>
      </c>
    </row>
    <row r="40" spans="3:24" ht="12" customHeight="1" x14ac:dyDescent="0.25">
      <c r="D40" s="26" t="s">
        <v>94</v>
      </c>
      <c r="E40" s="40" t="s">
        <v>95</v>
      </c>
      <c r="F40" s="12" t="s">
        <v>27</v>
      </c>
      <c r="G40" s="12" t="s">
        <v>96</v>
      </c>
      <c r="H40" s="23">
        <f t="shared" si="2"/>
        <v>0</v>
      </c>
      <c r="I40" s="28"/>
      <c r="J40" s="28"/>
      <c r="K40" s="28"/>
      <c r="L40" s="28"/>
      <c r="N40" s="19"/>
      <c r="O40" s="19"/>
      <c r="P40" s="19"/>
      <c r="Q40" s="19"/>
      <c r="R40" s="19"/>
      <c r="S40" s="19"/>
      <c r="T40" s="24" t="s">
        <v>28</v>
      </c>
    </row>
    <row r="41" spans="3:24" ht="12" customHeight="1" x14ac:dyDescent="0.25">
      <c r="D41" s="26" t="s">
        <v>97</v>
      </c>
      <c r="E41" s="27" t="s">
        <v>98</v>
      </c>
      <c r="F41" s="12" t="s">
        <v>27</v>
      </c>
      <c r="G41" s="12" t="s">
        <v>99</v>
      </c>
      <c r="H41" s="23">
        <f t="shared" si="2"/>
        <v>8236.9269999999997</v>
      </c>
      <c r="I41" s="28">
        <f>'[2]Акт об оказ услуг'!B32</f>
        <v>565.51900000000001</v>
      </c>
      <c r="J41" s="28">
        <f>'[2]Акт об оказ услуг'!B33</f>
        <v>0</v>
      </c>
      <c r="K41" s="28">
        <f>'[2]Акт об оказ услуг'!B34</f>
        <v>4096.4799999999996</v>
      </c>
      <c r="L41" s="28">
        <f>'[2]Акт об оказ услуг'!B35</f>
        <v>3574.9279999999999</v>
      </c>
      <c r="N41" s="19"/>
      <c r="O41" s="19"/>
      <c r="P41" s="19"/>
      <c r="Q41" s="19"/>
      <c r="R41" s="19"/>
      <c r="S41" s="19"/>
      <c r="T41" s="24" t="s">
        <v>28</v>
      </c>
      <c r="U41" s="25">
        <f>'[2]Вед Азов'!K12+'[2]Вед Батайск'!K13+'[2]Вед Каменск'!K12+'[2]Вед Таганрог'!K15+'[2]Вед Новочерк'!K12+'[2]Вед Ростов'!K22+'[2]Вед Ростов ТЕСЛА'!K22+'[2]Вед Аксай'!K23</f>
        <v>8236926.9499999993</v>
      </c>
    </row>
    <row r="42" spans="3:24" ht="12" customHeight="1" x14ac:dyDescent="0.25">
      <c r="D42" s="26" t="s">
        <v>100</v>
      </c>
      <c r="E42" s="40" t="s">
        <v>101</v>
      </c>
      <c r="F42" s="12" t="s">
        <v>27</v>
      </c>
      <c r="G42" s="12" t="s">
        <v>102</v>
      </c>
      <c r="H42" s="23">
        <f t="shared" si="2"/>
        <v>0</v>
      </c>
      <c r="I42" s="28"/>
      <c r="J42" s="28"/>
      <c r="K42" s="28"/>
      <c r="L42" s="28"/>
      <c r="N42" s="19"/>
      <c r="O42" s="19"/>
      <c r="P42" s="19"/>
      <c r="Q42" s="19"/>
      <c r="R42" s="19"/>
      <c r="S42" s="19"/>
      <c r="T42" s="24" t="s">
        <v>28</v>
      </c>
    </row>
    <row r="43" spans="3:24" ht="12" customHeight="1" x14ac:dyDescent="0.25">
      <c r="D43" s="26" t="s">
        <v>103</v>
      </c>
      <c r="E43" s="41" t="s">
        <v>104</v>
      </c>
      <c r="F43" s="12" t="s">
        <v>27</v>
      </c>
      <c r="G43" s="12" t="s">
        <v>105</v>
      </c>
      <c r="H43" s="23">
        <f t="shared" si="2"/>
        <v>0</v>
      </c>
      <c r="I43" s="28"/>
      <c r="J43" s="28"/>
      <c r="K43" s="28"/>
      <c r="L43" s="28"/>
      <c r="N43" s="19"/>
      <c r="O43" s="19"/>
      <c r="P43" s="19"/>
      <c r="Q43" s="19"/>
      <c r="R43" s="19"/>
      <c r="S43" s="19"/>
      <c r="T43" s="24" t="s">
        <v>28</v>
      </c>
    </row>
    <row r="44" spans="3:24" ht="12" customHeight="1" x14ac:dyDescent="0.25">
      <c r="D44" s="26" t="s">
        <v>106</v>
      </c>
      <c r="E44" s="27" t="s">
        <v>107</v>
      </c>
      <c r="F44" s="12" t="s">
        <v>27</v>
      </c>
      <c r="G44" s="12" t="s">
        <v>108</v>
      </c>
      <c r="H44" s="23">
        <f t="shared" si="2"/>
        <v>5035.58</v>
      </c>
      <c r="I44" s="23">
        <f>SUM(I45:I52)</f>
        <v>127.044</v>
      </c>
      <c r="J44" s="23">
        <f>SUM(J45:J52)</f>
        <v>0</v>
      </c>
      <c r="K44" s="23">
        <f>SUM(K45:K52)</f>
        <v>4898.0919999999996</v>
      </c>
      <c r="L44" s="23">
        <f>SUM(L45:L52)</f>
        <v>10.444000000000001</v>
      </c>
      <c r="N44" s="19"/>
      <c r="O44" s="19"/>
      <c r="P44" s="19"/>
      <c r="Q44" s="19"/>
      <c r="R44" s="19"/>
      <c r="S44" s="19"/>
      <c r="T44" s="24" t="s">
        <v>28</v>
      </c>
      <c r="U44" s="25">
        <f>'[2]Сальдо Азов'!E35+'[2]Сальдо Каменск'!D82+'[2]ЦЭС Сальдо'!F187</f>
        <v>5035580</v>
      </c>
      <c r="X44" s="2" t="s">
        <v>109</v>
      </c>
    </row>
    <row r="45" spans="3:24" ht="12" hidden="1" customHeight="1" x14ac:dyDescent="0.25">
      <c r="D45" s="29"/>
      <c r="E45" s="30"/>
      <c r="F45" s="31"/>
      <c r="G45" s="31"/>
      <c r="H45" s="32"/>
      <c r="I45" s="32"/>
      <c r="J45" s="32"/>
      <c r="K45" s="32"/>
      <c r="L45" s="33"/>
      <c r="N45" s="24" t="s">
        <v>33</v>
      </c>
      <c r="O45" s="19"/>
      <c r="P45" s="19"/>
      <c r="Q45" s="19"/>
      <c r="R45" s="19"/>
      <c r="S45" s="19"/>
      <c r="T45" s="19"/>
    </row>
    <row r="46" spans="3:24" s="1" customFormat="1" ht="12" customHeight="1" x14ac:dyDescent="0.2">
      <c r="C46" s="36" t="s">
        <v>43</v>
      </c>
      <c r="D46" s="26" t="str">
        <f t="shared" ref="D46:D51" si="3">"4.3."&amp;N46</f>
        <v>4.3.1</v>
      </c>
      <c r="E46" s="37" t="s">
        <v>60</v>
      </c>
      <c r="F46" s="12" t="s">
        <v>27</v>
      </c>
      <c r="G46" s="12" t="s">
        <v>108</v>
      </c>
      <c r="H46" s="23">
        <f t="shared" ref="H46:H51" si="4">SUM(I46:L46)</f>
        <v>1498.134</v>
      </c>
      <c r="I46" s="28">
        <v>0</v>
      </c>
      <c r="J46" s="28">
        <v>0</v>
      </c>
      <c r="K46" s="28">
        <f>('[2]Сальдо Азов'!N29+'[2]Сальдо Каменск'!M75+'[2]ЦЭС Сальдо'!O146)/1000</f>
        <v>1498.134</v>
      </c>
      <c r="L46" s="28">
        <v>0</v>
      </c>
      <c r="N46" s="24" t="s">
        <v>25</v>
      </c>
      <c r="O46" s="38" t="s">
        <v>60</v>
      </c>
      <c r="P46" s="38" t="s">
        <v>62</v>
      </c>
      <c r="Q46" s="38" t="s">
        <v>63</v>
      </c>
      <c r="R46" s="38" t="s">
        <v>64</v>
      </c>
      <c r="S46" s="24" t="s">
        <v>48</v>
      </c>
      <c r="T46" s="24" t="s">
        <v>110</v>
      </c>
      <c r="X46" s="42">
        <v>24.094999999999999</v>
      </c>
    </row>
    <row r="47" spans="3:24" s="1" customFormat="1" ht="12" customHeight="1" x14ac:dyDescent="0.15">
      <c r="C47" s="36" t="s">
        <v>43</v>
      </c>
      <c r="D47" s="26" t="str">
        <f t="shared" si="3"/>
        <v>4.3.2</v>
      </c>
      <c r="E47" s="37" t="s">
        <v>44</v>
      </c>
      <c r="F47" s="12" t="s">
        <v>27</v>
      </c>
      <c r="G47" s="12" t="s">
        <v>108</v>
      </c>
      <c r="H47" s="23">
        <f t="shared" si="4"/>
        <v>127.044</v>
      </c>
      <c r="I47" s="28">
        <f>(SUM('[2]Сальдо Каменск'!M46:M48)+'[2]ЦЭС Сальдо'!O140)/1000</f>
        <v>127.044</v>
      </c>
      <c r="J47" s="28">
        <v>0</v>
      </c>
      <c r="K47" s="28">
        <v>0</v>
      </c>
      <c r="L47" s="28">
        <v>0</v>
      </c>
      <c r="N47" s="24" t="s">
        <v>51</v>
      </c>
      <c r="O47" s="38" t="s">
        <v>44</v>
      </c>
      <c r="P47" s="38" t="s">
        <v>45</v>
      </c>
      <c r="Q47" s="38" t="s">
        <v>46</v>
      </c>
      <c r="R47" s="38" t="s">
        <v>47</v>
      </c>
      <c r="S47" s="24" t="s">
        <v>48</v>
      </c>
      <c r="T47" s="24" t="s">
        <v>110</v>
      </c>
    </row>
    <row r="48" spans="3:24" s="1" customFormat="1" ht="12" customHeight="1" x14ac:dyDescent="0.15">
      <c r="C48" s="36" t="s">
        <v>43</v>
      </c>
      <c r="D48" s="26" t="str">
        <f t="shared" si="3"/>
        <v>4.3.3</v>
      </c>
      <c r="E48" s="37" t="s">
        <v>50</v>
      </c>
      <c r="F48" s="12" t="s">
        <v>27</v>
      </c>
      <c r="G48" s="12" t="s">
        <v>108</v>
      </c>
      <c r="H48" s="23">
        <f>SUM(I48:L48)</f>
        <v>3282.0459999999998</v>
      </c>
      <c r="I48" s="28">
        <v>0</v>
      </c>
      <c r="J48" s="28">
        <v>0</v>
      </c>
      <c r="K48" s="28">
        <f>(SUM('[2]Сальдо Каменск'!M50:M73)+'[2]ЦЭС Сальдо'!O151-SUM('[2]ЦЭС Сальдо'!O167:O168))/1000</f>
        <v>3271.6019999999999</v>
      </c>
      <c r="L48" s="28">
        <f>SUM('[2]ЦЭС Сальдо'!O167:O168)/1000</f>
        <v>10.444000000000001</v>
      </c>
      <c r="N48" s="24" t="s">
        <v>56</v>
      </c>
      <c r="O48" s="38" t="s">
        <v>50</v>
      </c>
      <c r="P48" s="38" t="s">
        <v>52</v>
      </c>
      <c r="Q48" s="38" t="s">
        <v>53</v>
      </c>
      <c r="R48" s="38" t="s">
        <v>54</v>
      </c>
      <c r="S48" s="24" t="s">
        <v>48</v>
      </c>
      <c r="T48" s="24" t="s">
        <v>110</v>
      </c>
    </row>
    <row r="49" spans="3:29" s="1" customFormat="1" ht="12" customHeight="1" x14ac:dyDescent="0.15">
      <c r="C49" s="36" t="s">
        <v>43</v>
      </c>
      <c r="D49" s="26" t="str">
        <f t="shared" si="3"/>
        <v>4.3.4</v>
      </c>
      <c r="E49" s="37" t="s">
        <v>55</v>
      </c>
      <c r="F49" s="12" t="s">
        <v>27</v>
      </c>
      <c r="G49" s="12" t="s">
        <v>108</v>
      </c>
      <c r="H49" s="23">
        <f t="shared" si="4"/>
        <v>76.481999999999999</v>
      </c>
      <c r="I49" s="28">
        <v>0</v>
      </c>
      <c r="J49" s="28">
        <v>0</v>
      </c>
      <c r="K49" s="28">
        <f>'[2]ЦЭС Сальдо'!O143/1000</f>
        <v>76.481999999999999</v>
      </c>
      <c r="L49" s="28">
        <v>0</v>
      </c>
      <c r="N49" s="24" t="s">
        <v>61</v>
      </c>
      <c r="O49" s="38" t="s">
        <v>55</v>
      </c>
      <c r="P49" s="38" t="s">
        <v>57</v>
      </c>
      <c r="Q49" s="38" t="s">
        <v>58</v>
      </c>
      <c r="R49" s="38" t="s">
        <v>59</v>
      </c>
      <c r="S49" s="24" t="s">
        <v>48</v>
      </c>
      <c r="T49" s="24" t="s">
        <v>110</v>
      </c>
    </row>
    <row r="50" spans="3:29" s="1" customFormat="1" ht="12" customHeight="1" x14ac:dyDescent="0.15">
      <c r="C50" s="36" t="s">
        <v>43</v>
      </c>
      <c r="D50" s="26" t="str">
        <f t="shared" si="3"/>
        <v>4.3.5</v>
      </c>
      <c r="E50" s="37" t="s">
        <v>111</v>
      </c>
      <c r="F50" s="12" t="s">
        <v>27</v>
      </c>
      <c r="G50" s="12" t="s">
        <v>108</v>
      </c>
      <c r="H50" s="23">
        <f t="shared" si="4"/>
        <v>23.501000000000001</v>
      </c>
      <c r="I50" s="28">
        <v>0</v>
      </c>
      <c r="J50" s="28">
        <v>0</v>
      </c>
      <c r="K50" s="28">
        <f>'[2]ЦЭС Сальдо'!O173/1000</f>
        <v>23.501000000000001</v>
      </c>
      <c r="L50" s="28">
        <v>0</v>
      </c>
      <c r="N50" s="24" t="s">
        <v>66</v>
      </c>
      <c r="O50" s="38" t="s">
        <v>111</v>
      </c>
      <c r="P50" s="38" t="s">
        <v>112</v>
      </c>
      <c r="Q50" s="38" t="s">
        <v>113</v>
      </c>
      <c r="R50" s="38" t="s">
        <v>114</v>
      </c>
      <c r="S50" s="24" t="s">
        <v>48</v>
      </c>
      <c r="T50" s="24" t="s">
        <v>110</v>
      </c>
    </row>
    <row r="51" spans="3:29" s="1" customFormat="1" ht="12" customHeight="1" x14ac:dyDescent="0.15">
      <c r="C51" s="36" t="s">
        <v>43</v>
      </c>
      <c r="D51" s="26" t="str">
        <f t="shared" si="3"/>
        <v>4.3.6</v>
      </c>
      <c r="E51" s="37" t="s">
        <v>115</v>
      </c>
      <c r="F51" s="12" t="s">
        <v>27</v>
      </c>
      <c r="G51" s="12" t="s">
        <v>108</v>
      </c>
      <c r="H51" s="23">
        <f t="shared" si="4"/>
        <v>28.373000000000001</v>
      </c>
      <c r="I51" s="28">
        <v>0</v>
      </c>
      <c r="J51" s="28">
        <v>0</v>
      </c>
      <c r="K51" s="28">
        <f>'[2]ЦЭС Сальдо'!O178/1000</f>
        <v>28.373000000000001</v>
      </c>
      <c r="L51" s="28">
        <v>0</v>
      </c>
      <c r="N51" s="24" t="s">
        <v>71</v>
      </c>
      <c r="O51" s="38" t="s">
        <v>115</v>
      </c>
      <c r="P51" s="38" t="s">
        <v>116</v>
      </c>
      <c r="Q51" s="38" t="s">
        <v>117</v>
      </c>
      <c r="R51" s="38" t="s">
        <v>69</v>
      </c>
      <c r="S51" s="24" t="s">
        <v>48</v>
      </c>
      <c r="T51" s="24" t="s">
        <v>110</v>
      </c>
    </row>
    <row r="52" spans="3:29" ht="12" customHeight="1" x14ac:dyDescent="0.25">
      <c r="D52" s="34"/>
      <c r="E52" s="30" t="s">
        <v>34</v>
      </c>
      <c r="F52" s="31"/>
      <c r="G52" s="31"/>
      <c r="H52" s="32"/>
      <c r="I52" s="32"/>
      <c r="J52" s="32"/>
      <c r="K52" s="32"/>
      <c r="L52" s="33"/>
      <c r="N52" s="19"/>
      <c r="O52" s="19"/>
      <c r="P52" s="19"/>
      <c r="Q52" s="19"/>
      <c r="R52" s="19"/>
      <c r="S52" s="19"/>
      <c r="T52" s="35" t="s">
        <v>118</v>
      </c>
    </row>
    <row r="53" spans="3:29" ht="12" customHeight="1" x14ac:dyDescent="0.25">
      <c r="D53" s="26" t="s">
        <v>119</v>
      </c>
      <c r="E53" s="27" t="s">
        <v>120</v>
      </c>
      <c r="F53" s="12" t="s">
        <v>27</v>
      </c>
      <c r="G53" s="12" t="s">
        <v>121</v>
      </c>
      <c r="H53" s="23">
        <f t="shared" ref="H53:H61" si="5">SUM(I53:L53)</f>
        <v>0</v>
      </c>
      <c r="I53" s="28"/>
      <c r="J53" s="28"/>
      <c r="K53" s="28"/>
      <c r="L53" s="28"/>
      <c r="N53" s="19"/>
      <c r="O53" s="19"/>
      <c r="P53" s="19"/>
      <c r="Q53" s="19"/>
      <c r="R53" s="19"/>
      <c r="S53" s="19"/>
      <c r="T53" s="24" t="s">
        <v>28</v>
      </c>
    </row>
    <row r="54" spans="3:29" ht="12" customHeight="1" x14ac:dyDescent="0.25">
      <c r="D54" s="20" t="s">
        <v>66</v>
      </c>
      <c r="E54" s="21" t="s">
        <v>122</v>
      </c>
      <c r="F54" s="22" t="s">
        <v>27</v>
      </c>
      <c r="G54" s="22" t="s">
        <v>123</v>
      </c>
      <c r="H54" s="23">
        <f t="shared" si="5"/>
        <v>6213.0789999999943</v>
      </c>
      <c r="I54" s="28">
        <v>6186.4759999999942</v>
      </c>
      <c r="J54" s="28">
        <v>26.603000000000002</v>
      </c>
      <c r="K54" s="28">
        <v>0</v>
      </c>
      <c r="L54" s="28">
        <v>0</v>
      </c>
      <c r="N54" s="19"/>
      <c r="O54" s="19"/>
      <c r="P54" s="19"/>
      <c r="Q54" s="19"/>
      <c r="R54" s="19"/>
      <c r="S54" s="19"/>
      <c r="T54" s="24" t="s">
        <v>28</v>
      </c>
      <c r="V54" s="43">
        <f>H57-U57</f>
        <v>5.6843418860808015E-12</v>
      </c>
    </row>
    <row r="55" spans="3:29" ht="12" customHeight="1" x14ac:dyDescent="0.25">
      <c r="D55" s="20" t="s">
        <v>71</v>
      </c>
      <c r="E55" s="21" t="s">
        <v>124</v>
      </c>
      <c r="F55" s="22" t="s">
        <v>27</v>
      </c>
      <c r="G55" s="22" t="s">
        <v>125</v>
      </c>
      <c r="H55" s="23">
        <f t="shared" si="5"/>
        <v>0</v>
      </c>
      <c r="I55" s="28"/>
      <c r="J55" s="28"/>
      <c r="K55" s="28"/>
      <c r="L55" s="28"/>
      <c r="N55" s="19"/>
      <c r="O55" s="19"/>
      <c r="P55" s="19"/>
      <c r="Q55" s="19"/>
      <c r="R55" s="19"/>
      <c r="S55" s="19"/>
      <c r="T55" s="24" t="s">
        <v>28</v>
      </c>
    </row>
    <row r="56" spans="3:29" ht="12" customHeight="1" x14ac:dyDescent="0.25">
      <c r="D56" s="20" t="s">
        <v>126</v>
      </c>
      <c r="E56" s="21" t="s">
        <v>127</v>
      </c>
      <c r="F56" s="22" t="s">
        <v>27</v>
      </c>
      <c r="G56" s="22" t="s">
        <v>128</v>
      </c>
      <c r="H56" s="23">
        <f t="shared" si="5"/>
        <v>0</v>
      </c>
      <c r="I56" s="28"/>
      <c r="J56" s="28"/>
      <c r="K56" s="28"/>
      <c r="L56" s="28"/>
      <c r="N56" s="19"/>
      <c r="O56" s="19"/>
      <c r="P56" s="19"/>
      <c r="Q56" s="19"/>
      <c r="R56" s="19"/>
      <c r="S56" s="19"/>
      <c r="T56" s="24" t="s">
        <v>28</v>
      </c>
      <c r="U56" s="44" t="s">
        <v>129</v>
      </c>
      <c r="X56" s="2" t="s">
        <v>130</v>
      </c>
      <c r="AC56" s="2" t="s">
        <v>131</v>
      </c>
    </row>
    <row r="57" spans="3:29" ht="12" customHeight="1" x14ac:dyDescent="0.25">
      <c r="D57" s="20" t="s">
        <v>132</v>
      </c>
      <c r="E57" s="21" t="s">
        <v>133</v>
      </c>
      <c r="F57" s="22" t="s">
        <v>27</v>
      </c>
      <c r="G57" s="22" t="s">
        <v>134</v>
      </c>
      <c r="H57" s="23">
        <f t="shared" si="5"/>
        <v>287.33799999999997</v>
      </c>
      <c r="I57" s="45">
        <f>ROUND(X57*$AC$57/100,3)-0.001</f>
        <v>56.876000000000005</v>
      </c>
      <c r="J57" s="28">
        <f>ROUND(Y57*$AC$57/100,3)</f>
        <v>0.65600000000000003</v>
      </c>
      <c r="K57" s="28">
        <f>ROUND(Z57*$AC$57/100,3)</f>
        <v>110.307</v>
      </c>
      <c r="L57" s="28">
        <f>ROUND(AA57*$AC$57/100,3)</f>
        <v>119.499</v>
      </c>
      <c r="N57" s="19"/>
      <c r="O57" s="19"/>
      <c r="P57" s="19"/>
      <c r="Q57" s="19"/>
      <c r="R57" s="19"/>
      <c r="S57" s="19"/>
      <c r="T57" s="24" t="s">
        <v>28</v>
      </c>
      <c r="U57" s="46">
        <f>H15-H38</f>
        <v>287.33799999999428</v>
      </c>
      <c r="X57" s="2">
        <v>19.794293667832751</v>
      </c>
      <c r="Y57" s="2">
        <v>0.22820599011163681</v>
      </c>
      <c r="Z57" s="2">
        <v>38.389196785859674</v>
      </c>
      <c r="AA57" s="2">
        <v>41.588303556195939</v>
      </c>
      <c r="AC57" s="43">
        <f>ROUND('[2]АКТ СЪЕМА'!AC886/1000,3)</f>
        <v>287.33800000000002</v>
      </c>
    </row>
    <row r="58" spans="3:29" ht="12" customHeight="1" x14ac:dyDescent="0.25">
      <c r="D58" s="26" t="s">
        <v>135</v>
      </c>
      <c r="E58" s="27" t="s">
        <v>136</v>
      </c>
      <c r="F58" s="12" t="s">
        <v>27</v>
      </c>
      <c r="G58" s="12" t="s">
        <v>137</v>
      </c>
      <c r="H58" s="23">
        <f t="shared" si="5"/>
        <v>0</v>
      </c>
      <c r="I58" s="28"/>
      <c r="J58" s="28"/>
      <c r="K58" s="28"/>
      <c r="L58" s="28"/>
      <c r="N58" s="19"/>
      <c r="O58" s="19"/>
      <c r="P58" s="19"/>
      <c r="Q58" s="19"/>
      <c r="R58" s="19"/>
      <c r="S58" s="19"/>
      <c r="T58" s="24" t="s">
        <v>28</v>
      </c>
    </row>
    <row r="59" spans="3:29" ht="12" customHeight="1" x14ac:dyDescent="0.25">
      <c r="D59" s="20" t="s">
        <v>138</v>
      </c>
      <c r="E59" s="21" t="s">
        <v>139</v>
      </c>
      <c r="F59" s="22" t="s">
        <v>27</v>
      </c>
      <c r="G59" s="22" t="s">
        <v>140</v>
      </c>
      <c r="H59" s="23">
        <f t="shared" si="5"/>
        <v>287.33799999999997</v>
      </c>
      <c r="I59" s="28">
        <f>I57</f>
        <v>56.876000000000005</v>
      </c>
      <c r="J59" s="28">
        <f t="shared" ref="J59:L59" si="6">J57</f>
        <v>0.65600000000000003</v>
      </c>
      <c r="K59" s="28">
        <f t="shared" si="6"/>
        <v>110.307</v>
      </c>
      <c r="L59" s="28">
        <f t="shared" si="6"/>
        <v>119.499</v>
      </c>
      <c r="N59" s="19"/>
      <c r="O59" s="19"/>
      <c r="P59" s="19"/>
      <c r="Q59" s="19"/>
      <c r="R59" s="19"/>
      <c r="S59" s="19"/>
      <c r="T59" s="24" t="s">
        <v>28</v>
      </c>
    </row>
    <row r="60" spans="3:29" ht="24" customHeight="1" x14ac:dyDescent="0.25">
      <c r="D60" s="20" t="s">
        <v>141</v>
      </c>
      <c r="E60" s="21" t="s">
        <v>142</v>
      </c>
      <c r="F60" s="22" t="s">
        <v>27</v>
      </c>
      <c r="G60" s="22" t="s">
        <v>143</v>
      </c>
      <c r="H60" s="23">
        <f t="shared" si="5"/>
        <v>0</v>
      </c>
      <c r="I60" s="23">
        <f>I57-I59</f>
        <v>0</v>
      </c>
      <c r="J60" s="23">
        <f>J57-J59</f>
        <v>0</v>
      </c>
      <c r="K60" s="23">
        <f>K57-K59</f>
        <v>0</v>
      </c>
      <c r="L60" s="23">
        <f>L57-L59</f>
        <v>0</v>
      </c>
      <c r="N60" s="19"/>
      <c r="O60" s="19"/>
      <c r="P60" s="19"/>
      <c r="Q60" s="19"/>
      <c r="R60" s="19"/>
      <c r="S60" s="19"/>
      <c r="T60" s="24" t="s">
        <v>28</v>
      </c>
    </row>
    <row r="61" spans="3:29" ht="12" customHeight="1" x14ac:dyDescent="0.25">
      <c r="D61" s="20" t="s">
        <v>144</v>
      </c>
      <c r="E61" s="21" t="s">
        <v>145</v>
      </c>
      <c r="F61" s="22" t="s">
        <v>27</v>
      </c>
      <c r="G61" s="22" t="s">
        <v>146</v>
      </c>
      <c r="H61" s="23">
        <f t="shared" si="5"/>
        <v>0</v>
      </c>
      <c r="I61" s="23">
        <f>SUM(I15,I32,I37)-SUM(I38,I54:I57)</f>
        <v>0</v>
      </c>
      <c r="J61" s="23">
        <f>SUM(J15,J32,J37)-SUM(J38,J54:J57)</f>
        <v>0</v>
      </c>
      <c r="K61" s="23">
        <f>SUM(K15,K32,K37)-SUM(K38,K54:K57)</f>
        <v>0</v>
      </c>
      <c r="L61" s="23">
        <f>SUM(L15,L32,L37)-SUM(L38,L54:L57)</f>
        <v>0</v>
      </c>
      <c r="N61" s="19"/>
      <c r="O61" s="19"/>
      <c r="P61" s="19"/>
      <c r="Q61" s="19"/>
      <c r="R61" s="19"/>
      <c r="S61" s="19"/>
      <c r="T61" s="24" t="s">
        <v>28</v>
      </c>
    </row>
    <row r="62" spans="3:29" ht="18" customHeight="1" x14ac:dyDescent="0.25">
      <c r="D62" s="14" t="s">
        <v>147</v>
      </c>
      <c r="E62" s="15"/>
      <c r="F62" s="15"/>
      <c r="G62" s="16"/>
      <c r="H62" s="17"/>
      <c r="I62" s="17"/>
      <c r="J62" s="17"/>
      <c r="K62" s="17"/>
      <c r="L62" s="18"/>
      <c r="N62" s="19"/>
      <c r="O62" s="19"/>
      <c r="P62" s="19"/>
      <c r="Q62" s="19"/>
      <c r="R62" s="19"/>
      <c r="S62" s="19"/>
      <c r="T62" s="19"/>
    </row>
    <row r="63" spans="3:29" ht="12" customHeight="1" x14ac:dyDescent="0.25">
      <c r="D63" s="20" t="s">
        <v>148</v>
      </c>
      <c r="E63" s="21" t="s">
        <v>26</v>
      </c>
      <c r="F63" s="22" t="s">
        <v>149</v>
      </c>
      <c r="G63" s="22" t="s">
        <v>150</v>
      </c>
      <c r="H63" s="23">
        <f>SUM(I63:L63)</f>
        <v>24.094999999999999</v>
      </c>
      <c r="I63" s="23">
        <f>SUM(I64,I65,I68,I71)</f>
        <v>12.324000000000002</v>
      </c>
      <c r="J63" s="23">
        <f>SUM(J64,J65,J68,J71)</f>
        <v>4.8000000000000001E-2</v>
      </c>
      <c r="K63" s="23">
        <f>SUM(K64,K65,K68,K71)</f>
        <v>11.722999999999999</v>
      </c>
      <c r="L63" s="23">
        <f>SUM(L64,L65,L68,L71)</f>
        <v>0</v>
      </c>
      <c r="N63" s="19"/>
      <c r="O63" s="19"/>
      <c r="P63" s="19"/>
      <c r="Q63" s="19"/>
      <c r="R63" s="19"/>
      <c r="S63" s="19"/>
      <c r="T63" s="24" t="s">
        <v>28</v>
      </c>
    </row>
    <row r="64" spans="3:29" ht="12" customHeight="1" x14ac:dyDescent="0.25">
      <c r="D64" s="26" t="s">
        <v>151</v>
      </c>
      <c r="E64" s="27" t="s">
        <v>30</v>
      </c>
      <c r="F64" s="12" t="s">
        <v>149</v>
      </c>
      <c r="G64" s="12" t="s">
        <v>152</v>
      </c>
      <c r="H64" s="23">
        <f>SUM(I64:L64)</f>
        <v>4.3630000000000004</v>
      </c>
      <c r="I64" s="28">
        <f>ROUND((I16*100/$H$15)*$X$46/100,3)</f>
        <v>4.3630000000000004</v>
      </c>
      <c r="J64" s="28"/>
      <c r="K64" s="28"/>
      <c r="L64" s="28"/>
      <c r="N64" s="19"/>
      <c r="O64" s="19"/>
      <c r="P64" s="19"/>
      <c r="Q64" s="19"/>
      <c r="R64" s="19"/>
      <c r="S64" s="19"/>
      <c r="T64" s="24" t="s">
        <v>28</v>
      </c>
    </row>
    <row r="65" spans="3:20" ht="12" customHeight="1" x14ac:dyDescent="0.25">
      <c r="D65" s="26" t="s">
        <v>153</v>
      </c>
      <c r="E65" s="27" t="s">
        <v>32</v>
      </c>
      <c r="F65" s="12" t="s">
        <v>149</v>
      </c>
      <c r="G65" s="12" t="s">
        <v>154</v>
      </c>
      <c r="H65" s="23">
        <f>SUM(I65:L65)</f>
        <v>0</v>
      </c>
      <c r="I65" s="23">
        <f>SUM(I66:I67)</f>
        <v>0</v>
      </c>
      <c r="J65" s="23">
        <f>SUM(J66:J67)</f>
        <v>0</v>
      </c>
      <c r="K65" s="23">
        <f>SUM(K66:K67)</f>
        <v>0</v>
      </c>
      <c r="L65" s="23">
        <f>SUM(L66:L67)</f>
        <v>0</v>
      </c>
      <c r="N65" s="19"/>
      <c r="O65" s="19"/>
      <c r="P65" s="19"/>
      <c r="Q65" s="19"/>
      <c r="R65" s="19"/>
      <c r="S65" s="19"/>
      <c r="T65" s="24" t="s">
        <v>28</v>
      </c>
    </row>
    <row r="66" spans="3:20" ht="12" hidden="1" customHeight="1" x14ac:dyDescent="0.25">
      <c r="D66" s="29"/>
      <c r="E66" s="30"/>
      <c r="F66" s="31"/>
      <c r="G66" s="31"/>
      <c r="H66" s="32"/>
      <c r="I66" s="32"/>
      <c r="J66" s="32"/>
      <c r="K66" s="32"/>
      <c r="L66" s="33"/>
      <c r="N66" s="24" t="s">
        <v>33</v>
      </c>
      <c r="O66" s="19"/>
      <c r="P66" s="19"/>
      <c r="Q66" s="19"/>
      <c r="R66" s="19"/>
      <c r="S66" s="19"/>
      <c r="T66" s="19"/>
    </row>
    <row r="67" spans="3:20" ht="12" customHeight="1" x14ac:dyDescent="0.25">
      <c r="D67" s="34"/>
      <c r="E67" s="30" t="s">
        <v>34</v>
      </c>
      <c r="F67" s="31"/>
      <c r="G67" s="31"/>
      <c r="H67" s="32"/>
      <c r="I67" s="32"/>
      <c r="J67" s="32"/>
      <c r="K67" s="32"/>
      <c r="L67" s="33"/>
      <c r="N67" s="19"/>
      <c r="O67" s="19"/>
      <c r="P67" s="19"/>
      <c r="Q67" s="19"/>
      <c r="R67" s="19"/>
      <c r="S67" s="19"/>
      <c r="T67" s="35" t="s">
        <v>155</v>
      </c>
    </row>
    <row r="68" spans="3:20" ht="12" customHeight="1" x14ac:dyDescent="0.25">
      <c r="D68" s="26" t="s">
        <v>156</v>
      </c>
      <c r="E68" s="27" t="s">
        <v>37</v>
      </c>
      <c r="F68" s="12" t="s">
        <v>149</v>
      </c>
      <c r="G68" s="12" t="s">
        <v>157</v>
      </c>
      <c r="H68" s="23">
        <f>SUM(I68:L68)</f>
        <v>0</v>
      </c>
      <c r="I68" s="23">
        <f>SUM(I69:I70)</f>
        <v>0</v>
      </c>
      <c r="J68" s="23">
        <f>SUM(J69:J70)</f>
        <v>0</v>
      </c>
      <c r="K68" s="23">
        <f>SUM(K69:K70)</f>
        <v>0</v>
      </c>
      <c r="L68" s="23">
        <f>SUM(L69:L70)</f>
        <v>0</v>
      </c>
      <c r="N68" s="19"/>
      <c r="O68" s="19"/>
      <c r="P68" s="19"/>
      <c r="Q68" s="19"/>
      <c r="R68" s="19"/>
      <c r="S68" s="19"/>
      <c r="T68" s="24" t="s">
        <v>28</v>
      </c>
    </row>
    <row r="69" spans="3:20" ht="12" hidden="1" customHeight="1" x14ac:dyDescent="0.25">
      <c r="D69" s="29"/>
      <c r="E69" s="30"/>
      <c r="F69" s="31"/>
      <c r="G69" s="31"/>
      <c r="H69" s="32"/>
      <c r="I69" s="32"/>
      <c r="J69" s="32"/>
      <c r="K69" s="32"/>
      <c r="L69" s="33"/>
      <c r="N69" s="24" t="s">
        <v>33</v>
      </c>
      <c r="O69" s="19"/>
      <c r="P69" s="19"/>
      <c r="Q69" s="19"/>
      <c r="R69" s="19"/>
      <c r="S69" s="19"/>
      <c r="T69" s="19"/>
    </row>
    <row r="70" spans="3:20" ht="12" customHeight="1" x14ac:dyDescent="0.25">
      <c r="D70" s="34"/>
      <c r="E70" s="30" t="s">
        <v>34</v>
      </c>
      <c r="F70" s="31"/>
      <c r="G70" s="31"/>
      <c r="H70" s="32"/>
      <c r="I70" s="32"/>
      <c r="J70" s="32"/>
      <c r="K70" s="32"/>
      <c r="L70" s="33"/>
      <c r="N70" s="19"/>
      <c r="O70" s="19"/>
      <c r="P70" s="19"/>
      <c r="Q70" s="19"/>
      <c r="R70" s="19"/>
      <c r="S70" s="19"/>
      <c r="T70" s="35" t="s">
        <v>158</v>
      </c>
    </row>
    <row r="71" spans="3:20" ht="12" customHeight="1" x14ac:dyDescent="0.25">
      <c r="D71" s="26" t="s">
        <v>159</v>
      </c>
      <c r="E71" s="27" t="s">
        <v>41</v>
      </c>
      <c r="F71" s="12" t="s">
        <v>149</v>
      </c>
      <c r="G71" s="12" t="s">
        <v>160</v>
      </c>
      <c r="H71" s="23">
        <f>SUM(I71:L71)</f>
        <v>19.731999999999999</v>
      </c>
      <c r="I71" s="23">
        <f>SUM(I72:I79)</f>
        <v>7.9610000000000003</v>
      </c>
      <c r="J71" s="23">
        <f>SUM(J72:J79)</f>
        <v>4.8000000000000001E-2</v>
      </c>
      <c r="K71" s="23">
        <f>SUM(K72:K79)</f>
        <v>11.722999999999999</v>
      </c>
      <c r="L71" s="23">
        <f>SUM(L72:L79)</f>
        <v>0</v>
      </c>
      <c r="N71" s="19"/>
      <c r="O71" s="19"/>
      <c r="P71" s="19"/>
      <c r="Q71" s="19"/>
      <c r="R71" s="19"/>
      <c r="S71" s="19"/>
      <c r="T71" s="24" t="s">
        <v>28</v>
      </c>
    </row>
    <row r="72" spans="3:20" ht="12" hidden="1" customHeight="1" x14ac:dyDescent="0.25">
      <c r="D72" s="29"/>
      <c r="E72" s="30"/>
      <c r="F72" s="31"/>
      <c r="G72" s="31"/>
      <c r="H72" s="32"/>
      <c r="I72" s="32"/>
      <c r="J72" s="32"/>
      <c r="K72" s="32"/>
      <c r="L72" s="33"/>
      <c r="N72" s="24" t="s">
        <v>33</v>
      </c>
      <c r="O72" s="19"/>
      <c r="P72" s="19"/>
      <c r="Q72" s="19"/>
      <c r="R72" s="19"/>
      <c r="S72" s="19"/>
      <c r="T72" s="19"/>
    </row>
    <row r="73" spans="3:20" s="1" customFormat="1" ht="12" customHeight="1" x14ac:dyDescent="0.15">
      <c r="C73" s="36" t="s">
        <v>43</v>
      </c>
      <c r="D73" s="26" t="str">
        <f t="shared" ref="D73:D78" si="7">"12.4."&amp;N73</f>
        <v>12.4.1</v>
      </c>
      <c r="E73" s="37" t="s">
        <v>44</v>
      </c>
      <c r="F73" s="12" t="s">
        <v>149</v>
      </c>
      <c r="G73" s="12" t="s">
        <v>160</v>
      </c>
      <c r="H73" s="23">
        <f t="shared" ref="H73:H78" si="8">SUM(I73:L73)</f>
        <v>12.074999999999999</v>
      </c>
      <c r="I73" s="28">
        <f>ROUND((I25*100/$H$15)*$X$46/100,3)</f>
        <v>7.7510000000000003</v>
      </c>
      <c r="J73" s="28">
        <f t="shared" ref="J73:K76" si="9">ROUND((J25*100/$H$15)*$X$46/100,3)</f>
        <v>4.8000000000000001E-2</v>
      </c>
      <c r="K73" s="28">
        <f t="shared" si="9"/>
        <v>4.2759999999999998</v>
      </c>
      <c r="L73" s="28"/>
      <c r="N73" s="24" t="s">
        <v>25</v>
      </c>
      <c r="O73" s="38" t="s">
        <v>44</v>
      </c>
      <c r="P73" s="38" t="s">
        <v>45</v>
      </c>
      <c r="Q73" s="38" t="s">
        <v>46</v>
      </c>
      <c r="R73" s="38" t="s">
        <v>47</v>
      </c>
      <c r="S73" s="24" t="s">
        <v>48</v>
      </c>
      <c r="T73" s="24" t="s">
        <v>161</v>
      </c>
    </row>
    <row r="74" spans="3:20" s="1" customFormat="1" ht="12" customHeight="1" x14ac:dyDescent="0.15">
      <c r="C74" s="36" t="s">
        <v>43</v>
      </c>
      <c r="D74" s="26" t="str">
        <f t="shared" si="7"/>
        <v>12.4.2</v>
      </c>
      <c r="E74" s="37" t="s">
        <v>50</v>
      </c>
      <c r="F74" s="12" t="s">
        <v>149</v>
      </c>
      <c r="G74" s="12" t="s">
        <v>160</v>
      </c>
      <c r="H74" s="23">
        <f t="shared" si="8"/>
        <v>5.1639999999999997</v>
      </c>
      <c r="I74" s="28"/>
      <c r="J74" s="28"/>
      <c r="K74" s="28">
        <f t="shared" si="9"/>
        <v>5.1639999999999997</v>
      </c>
      <c r="L74" s="28"/>
      <c r="N74" s="24" t="s">
        <v>51</v>
      </c>
      <c r="O74" s="38" t="s">
        <v>50</v>
      </c>
      <c r="P74" s="38" t="s">
        <v>52</v>
      </c>
      <c r="Q74" s="38" t="s">
        <v>53</v>
      </c>
      <c r="R74" s="38" t="s">
        <v>54</v>
      </c>
      <c r="S74" s="24" t="s">
        <v>48</v>
      </c>
      <c r="T74" s="24" t="s">
        <v>161</v>
      </c>
    </row>
    <row r="75" spans="3:20" s="1" customFormat="1" ht="12" customHeight="1" x14ac:dyDescent="0.15">
      <c r="C75" s="36" t="s">
        <v>43</v>
      </c>
      <c r="D75" s="26" t="str">
        <f t="shared" si="7"/>
        <v>12.4.3</v>
      </c>
      <c r="E75" s="37" t="s">
        <v>55</v>
      </c>
      <c r="F75" s="12" t="s">
        <v>149</v>
      </c>
      <c r="G75" s="12" t="s">
        <v>160</v>
      </c>
      <c r="H75" s="23">
        <f t="shared" si="8"/>
        <v>0.221</v>
      </c>
      <c r="I75" s="28"/>
      <c r="J75" s="28"/>
      <c r="K75" s="28">
        <f t="shared" si="9"/>
        <v>0.221</v>
      </c>
      <c r="L75" s="28"/>
      <c r="N75" s="24" t="s">
        <v>56</v>
      </c>
      <c r="O75" s="38" t="s">
        <v>55</v>
      </c>
      <c r="P75" s="38" t="s">
        <v>57</v>
      </c>
      <c r="Q75" s="38" t="s">
        <v>58</v>
      </c>
      <c r="R75" s="38" t="s">
        <v>59</v>
      </c>
      <c r="S75" s="24" t="s">
        <v>48</v>
      </c>
      <c r="T75" s="24" t="s">
        <v>161</v>
      </c>
    </row>
    <row r="76" spans="3:20" s="1" customFormat="1" ht="12" customHeight="1" x14ac:dyDescent="0.15">
      <c r="C76" s="36" t="s">
        <v>43</v>
      </c>
      <c r="D76" s="26" t="str">
        <f t="shared" si="7"/>
        <v>12.4.4</v>
      </c>
      <c r="E76" s="37" t="s">
        <v>60</v>
      </c>
      <c r="F76" s="12" t="s">
        <v>149</v>
      </c>
      <c r="G76" s="12" t="s">
        <v>160</v>
      </c>
      <c r="H76" s="23">
        <f t="shared" si="8"/>
        <v>2.024</v>
      </c>
      <c r="I76" s="28"/>
      <c r="J76" s="28"/>
      <c r="K76" s="28">
        <f t="shared" si="9"/>
        <v>2.024</v>
      </c>
      <c r="L76" s="28"/>
      <c r="N76" s="24" t="s">
        <v>61</v>
      </c>
      <c r="O76" s="38" t="s">
        <v>60</v>
      </c>
      <c r="P76" s="38" t="s">
        <v>62</v>
      </c>
      <c r="Q76" s="38" t="s">
        <v>63</v>
      </c>
      <c r="R76" s="38" t="s">
        <v>64</v>
      </c>
      <c r="S76" s="24" t="s">
        <v>48</v>
      </c>
      <c r="T76" s="24" t="s">
        <v>161</v>
      </c>
    </row>
    <row r="77" spans="3:20" s="1" customFormat="1" ht="12" customHeight="1" x14ac:dyDescent="0.15">
      <c r="C77" s="36" t="s">
        <v>43</v>
      </c>
      <c r="D77" s="26" t="str">
        <f t="shared" si="7"/>
        <v>12.4.5</v>
      </c>
      <c r="E77" s="37" t="s">
        <v>65</v>
      </c>
      <c r="F77" s="12" t="s">
        <v>149</v>
      </c>
      <c r="G77" s="12" t="s">
        <v>160</v>
      </c>
      <c r="H77" s="23">
        <f t="shared" si="8"/>
        <v>0.21</v>
      </c>
      <c r="I77" s="28">
        <f t="shared" ref="I77" si="10">ROUND((I29*100/$H$15)*$X$46/100,3)</f>
        <v>0.21</v>
      </c>
      <c r="J77" s="28"/>
      <c r="K77" s="28"/>
      <c r="L77" s="28"/>
      <c r="N77" s="24" t="s">
        <v>66</v>
      </c>
      <c r="O77" s="38" t="s">
        <v>65</v>
      </c>
      <c r="P77" s="38" t="s">
        <v>67</v>
      </c>
      <c r="Q77" s="38" t="s">
        <v>68</v>
      </c>
      <c r="R77" s="38" t="s">
        <v>69</v>
      </c>
      <c r="S77" s="24" t="s">
        <v>48</v>
      </c>
      <c r="T77" s="24" t="s">
        <v>161</v>
      </c>
    </row>
    <row r="78" spans="3:20" s="1" customFormat="1" ht="12" customHeight="1" x14ac:dyDescent="0.15">
      <c r="C78" s="36" t="s">
        <v>43</v>
      </c>
      <c r="D78" s="26" t="str">
        <f t="shared" si="7"/>
        <v>12.4.6</v>
      </c>
      <c r="E78" s="37" t="s">
        <v>70</v>
      </c>
      <c r="F78" s="12" t="s">
        <v>149</v>
      </c>
      <c r="G78" s="12" t="s">
        <v>160</v>
      </c>
      <c r="H78" s="23">
        <f t="shared" si="8"/>
        <v>3.7999999999999999E-2</v>
      </c>
      <c r="I78" s="28"/>
      <c r="J78" s="28"/>
      <c r="K78" s="28">
        <f t="shared" ref="K78" si="11">ROUND((K30*100/$H$15)*$X$46/100,3)</f>
        <v>3.7999999999999999E-2</v>
      </c>
      <c r="L78" s="28"/>
      <c r="N78" s="24" t="s">
        <v>71</v>
      </c>
      <c r="O78" s="38" t="s">
        <v>70</v>
      </c>
      <c r="P78" s="38" t="s">
        <v>72</v>
      </c>
      <c r="Q78" s="38" t="s">
        <v>73</v>
      </c>
      <c r="R78" s="38" t="s">
        <v>74</v>
      </c>
      <c r="S78" s="24" t="s">
        <v>48</v>
      </c>
      <c r="T78" s="24" t="s">
        <v>161</v>
      </c>
    </row>
    <row r="79" spans="3:20" ht="12" customHeight="1" x14ac:dyDescent="0.25">
      <c r="D79" s="34"/>
      <c r="E79" s="30" t="s">
        <v>34</v>
      </c>
      <c r="F79" s="31"/>
      <c r="G79" s="31"/>
      <c r="H79" s="32"/>
      <c r="I79" s="32"/>
      <c r="J79" s="32"/>
      <c r="K79" s="32"/>
      <c r="L79" s="33"/>
      <c r="N79" s="19"/>
      <c r="O79" s="19"/>
      <c r="P79" s="19"/>
      <c r="Q79" s="19"/>
      <c r="R79" s="19"/>
      <c r="S79" s="19"/>
      <c r="T79" s="35" t="s">
        <v>162</v>
      </c>
    </row>
    <row r="80" spans="3:20" ht="12" customHeight="1" x14ac:dyDescent="0.25">
      <c r="D80" s="20" t="s">
        <v>163</v>
      </c>
      <c r="E80" s="21" t="s">
        <v>76</v>
      </c>
      <c r="F80" s="22" t="s">
        <v>149</v>
      </c>
      <c r="G80" s="22" t="s">
        <v>164</v>
      </c>
      <c r="H80" s="23">
        <f t="shared" ref="H80:H92" si="12">SUM(I80:L80)</f>
        <v>11.038</v>
      </c>
      <c r="I80" s="23">
        <f>SUM(I82,I83,I84)</f>
        <v>0</v>
      </c>
      <c r="J80" s="23">
        <f>SUM(J81,J83,J84)</f>
        <v>0</v>
      </c>
      <c r="K80" s="23">
        <f>SUM(K81,K82,K84)</f>
        <v>4.4550000000000001</v>
      </c>
      <c r="L80" s="23">
        <f>SUM(L81,L82,L83)</f>
        <v>6.5830000000000002</v>
      </c>
      <c r="N80" s="19"/>
      <c r="O80" s="19"/>
      <c r="P80" s="19"/>
      <c r="Q80" s="19"/>
      <c r="R80" s="19"/>
      <c r="S80" s="19"/>
      <c r="T80" s="24" t="s">
        <v>28</v>
      </c>
    </row>
    <row r="81" spans="3:20" ht="12" customHeight="1" x14ac:dyDescent="0.25">
      <c r="D81" s="26" t="s">
        <v>165</v>
      </c>
      <c r="E81" s="27" t="s">
        <v>20</v>
      </c>
      <c r="F81" s="12" t="s">
        <v>149</v>
      </c>
      <c r="G81" s="12" t="s">
        <v>166</v>
      </c>
      <c r="H81" s="23">
        <f t="shared" si="12"/>
        <v>4.4550000000000001</v>
      </c>
      <c r="I81" s="39"/>
      <c r="J81" s="28"/>
      <c r="K81" s="45">
        <f>ROUND((K33*100/$H$15)*$X$46/100,3)-0.002</f>
        <v>4.4550000000000001</v>
      </c>
      <c r="L81" s="28"/>
      <c r="N81" s="19"/>
      <c r="O81" s="19"/>
      <c r="P81" s="19"/>
      <c r="Q81" s="19"/>
      <c r="R81" s="19"/>
      <c r="S81" s="19"/>
      <c r="T81" s="24" t="s">
        <v>28</v>
      </c>
    </row>
    <row r="82" spans="3:20" ht="12" customHeight="1" x14ac:dyDescent="0.25">
      <c r="D82" s="26" t="s">
        <v>167</v>
      </c>
      <c r="E82" s="27" t="s">
        <v>21</v>
      </c>
      <c r="F82" s="12" t="s">
        <v>149</v>
      </c>
      <c r="G82" s="12" t="s">
        <v>168</v>
      </c>
      <c r="H82" s="23">
        <f t="shared" si="12"/>
        <v>0</v>
      </c>
      <c r="I82" s="28"/>
      <c r="J82" s="39"/>
      <c r="K82" s="28"/>
      <c r="L82" s="28"/>
      <c r="N82" s="19"/>
      <c r="O82" s="19"/>
      <c r="P82" s="19"/>
      <c r="Q82" s="19"/>
      <c r="R82" s="19"/>
      <c r="S82" s="19"/>
      <c r="T82" s="24" t="s">
        <v>28</v>
      </c>
    </row>
    <row r="83" spans="3:20" ht="12" customHeight="1" x14ac:dyDescent="0.25">
      <c r="D83" s="26" t="s">
        <v>169</v>
      </c>
      <c r="E83" s="27" t="s">
        <v>22</v>
      </c>
      <c r="F83" s="12" t="s">
        <v>149</v>
      </c>
      <c r="G83" s="12" t="s">
        <v>170</v>
      </c>
      <c r="H83" s="23">
        <f t="shared" si="12"/>
        <v>6.5830000000000002</v>
      </c>
      <c r="I83" s="28"/>
      <c r="J83" s="28"/>
      <c r="K83" s="39"/>
      <c r="L83" s="28">
        <f>ROUND((L35*100/$H$15)*$X$46/100,3)</f>
        <v>6.5830000000000002</v>
      </c>
      <c r="N83" s="19"/>
      <c r="O83" s="19"/>
      <c r="P83" s="19"/>
      <c r="Q83" s="19"/>
      <c r="R83" s="19"/>
      <c r="S83" s="19"/>
      <c r="T83" s="24" t="s">
        <v>28</v>
      </c>
    </row>
    <row r="84" spans="3:20" ht="12" customHeight="1" x14ac:dyDescent="0.25">
      <c r="D84" s="26" t="s">
        <v>171</v>
      </c>
      <c r="E84" s="27" t="s">
        <v>85</v>
      </c>
      <c r="F84" s="12" t="s">
        <v>149</v>
      </c>
      <c r="G84" s="12" t="s">
        <v>172</v>
      </c>
      <c r="H84" s="23">
        <f t="shared" si="12"/>
        <v>0</v>
      </c>
      <c r="I84" s="28"/>
      <c r="J84" s="28"/>
      <c r="K84" s="28"/>
      <c r="L84" s="39"/>
      <c r="N84" s="19"/>
      <c r="O84" s="19"/>
      <c r="P84" s="19"/>
      <c r="Q84" s="19"/>
      <c r="R84" s="19"/>
      <c r="S84" s="19"/>
      <c r="T84" s="24" t="s">
        <v>28</v>
      </c>
    </row>
    <row r="85" spans="3:20" ht="12" customHeight="1" x14ac:dyDescent="0.25">
      <c r="D85" s="20" t="s">
        <v>173</v>
      </c>
      <c r="E85" s="21" t="s">
        <v>87</v>
      </c>
      <c r="F85" s="22" t="s">
        <v>149</v>
      </c>
      <c r="G85" s="22" t="s">
        <v>174</v>
      </c>
      <c r="H85" s="23">
        <f t="shared" si="12"/>
        <v>0</v>
      </c>
      <c r="I85" s="28"/>
      <c r="J85" s="28"/>
      <c r="K85" s="28"/>
      <c r="L85" s="28"/>
      <c r="N85" s="19"/>
      <c r="O85" s="19"/>
      <c r="P85" s="19"/>
      <c r="Q85" s="19"/>
      <c r="R85" s="19"/>
      <c r="S85" s="19"/>
      <c r="T85" s="24" t="s">
        <v>28</v>
      </c>
    </row>
    <row r="86" spans="3:20" ht="12" customHeight="1" x14ac:dyDescent="0.25">
      <c r="D86" s="20" t="s">
        <v>175</v>
      </c>
      <c r="E86" s="21" t="s">
        <v>89</v>
      </c>
      <c r="F86" s="22" t="s">
        <v>149</v>
      </c>
      <c r="G86" s="22" t="s">
        <v>176</v>
      </c>
      <c r="H86" s="23">
        <f t="shared" si="12"/>
        <v>23.584000000000003</v>
      </c>
      <c r="I86" s="23">
        <f>SUM(I87,I89,I92,I101)</f>
        <v>1.2309999999999999</v>
      </c>
      <c r="J86" s="23">
        <f>SUM(J87,J89,J92,J101)</f>
        <v>0</v>
      </c>
      <c r="K86" s="23">
        <f>SUM(K87,K89,K92,K101)</f>
        <v>15.981999999999999</v>
      </c>
      <c r="L86" s="23">
        <f>SUM(L87,L89,L92,L101)</f>
        <v>6.3710000000000004</v>
      </c>
      <c r="N86" s="19"/>
      <c r="O86" s="19"/>
      <c r="P86" s="19"/>
      <c r="Q86" s="19"/>
      <c r="R86" s="19"/>
      <c r="S86" s="19"/>
      <c r="T86" s="24" t="s">
        <v>28</v>
      </c>
    </row>
    <row r="87" spans="3:20" ht="24" customHeight="1" x14ac:dyDescent="0.25">
      <c r="D87" s="26" t="s">
        <v>177</v>
      </c>
      <c r="E87" s="27" t="s">
        <v>92</v>
      </c>
      <c r="F87" s="12" t="s">
        <v>149</v>
      </c>
      <c r="G87" s="12" t="s">
        <v>178</v>
      </c>
      <c r="H87" s="23">
        <f t="shared" si="12"/>
        <v>0</v>
      </c>
      <c r="I87" s="28"/>
      <c r="J87" s="28"/>
      <c r="K87" s="28"/>
      <c r="L87" s="28"/>
      <c r="N87" s="19"/>
      <c r="O87" s="19"/>
      <c r="P87" s="19"/>
      <c r="Q87" s="19"/>
      <c r="R87" s="19"/>
      <c r="S87" s="19"/>
      <c r="T87" s="24" t="s">
        <v>28</v>
      </c>
    </row>
    <row r="88" spans="3:20" ht="12" customHeight="1" x14ac:dyDescent="0.25">
      <c r="D88" s="26" t="s">
        <v>179</v>
      </c>
      <c r="E88" s="40" t="s">
        <v>95</v>
      </c>
      <c r="F88" s="12" t="s">
        <v>149</v>
      </c>
      <c r="G88" s="12" t="s">
        <v>180</v>
      </c>
      <c r="H88" s="23">
        <f t="shared" si="12"/>
        <v>0</v>
      </c>
      <c r="I88" s="28"/>
      <c r="J88" s="28"/>
      <c r="K88" s="28"/>
      <c r="L88" s="28"/>
      <c r="N88" s="19"/>
      <c r="O88" s="19"/>
      <c r="P88" s="19"/>
      <c r="Q88" s="19"/>
      <c r="R88" s="19"/>
      <c r="S88" s="19"/>
      <c r="T88" s="24" t="s">
        <v>28</v>
      </c>
    </row>
    <row r="89" spans="3:20" ht="12" customHeight="1" x14ac:dyDescent="0.25">
      <c r="D89" s="26" t="s">
        <v>181</v>
      </c>
      <c r="E89" s="27" t="s">
        <v>98</v>
      </c>
      <c r="F89" s="12" t="s">
        <v>149</v>
      </c>
      <c r="G89" s="12" t="s">
        <v>182</v>
      </c>
      <c r="H89" s="23">
        <f t="shared" si="12"/>
        <v>14.635999999999999</v>
      </c>
      <c r="I89" s="28">
        <f t="shared" ref="I89" si="13">ROUND((I41*100/$H$15)*$X$46/100,3)</f>
        <v>1.0049999999999999</v>
      </c>
      <c r="J89" s="28"/>
      <c r="K89" s="28">
        <f t="shared" ref="K89:L89" si="14">ROUND((K41*100/$H$15)*$X$46/100,3)</f>
        <v>7.2789999999999999</v>
      </c>
      <c r="L89" s="28">
        <f t="shared" si="14"/>
        <v>6.3520000000000003</v>
      </c>
      <c r="N89" s="19"/>
      <c r="O89" s="19"/>
      <c r="P89" s="19"/>
      <c r="Q89" s="19"/>
      <c r="R89" s="19"/>
      <c r="S89" s="19"/>
      <c r="T89" s="24" t="s">
        <v>28</v>
      </c>
    </row>
    <row r="90" spans="3:20" ht="12" customHeight="1" x14ac:dyDescent="0.25">
      <c r="D90" s="26" t="s">
        <v>183</v>
      </c>
      <c r="E90" s="40" t="s">
        <v>101</v>
      </c>
      <c r="F90" s="12" t="s">
        <v>149</v>
      </c>
      <c r="G90" s="12" t="s">
        <v>184</v>
      </c>
      <c r="H90" s="23">
        <f t="shared" si="12"/>
        <v>0</v>
      </c>
      <c r="I90" s="28"/>
      <c r="J90" s="28"/>
      <c r="K90" s="28"/>
      <c r="L90" s="28"/>
      <c r="N90" s="19"/>
      <c r="O90" s="19"/>
      <c r="P90" s="19"/>
      <c r="Q90" s="19"/>
      <c r="R90" s="19"/>
      <c r="S90" s="19"/>
      <c r="T90" s="24" t="s">
        <v>28</v>
      </c>
    </row>
    <row r="91" spans="3:20" ht="12" customHeight="1" x14ac:dyDescent="0.25">
      <c r="D91" s="26" t="s">
        <v>185</v>
      </c>
      <c r="E91" s="41" t="s">
        <v>104</v>
      </c>
      <c r="F91" s="12" t="s">
        <v>149</v>
      </c>
      <c r="G91" s="12" t="s">
        <v>186</v>
      </c>
      <c r="H91" s="23">
        <f t="shared" si="12"/>
        <v>0</v>
      </c>
      <c r="I91" s="28"/>
      <c r="J91" s="28"/>
      <c r="K91" s="28"/>
      <c r="L91" s="28"/>
      <c r="N91" s="19"/>
      <c r="O91" s="19"/>
      <c r="P91" s="19"/>
      <c r="Q91" s="19"/>
      <c r="R91" s="19"/>
      <c r="S91" s="19"/>
      <c r="T91" s="24" t="s">
        <v>28</v>
      </c>
    </row>
    <row r="92" spans="3:20" ht="12" customHeight="1" x14ac:dyDescent="0.25">
      <c r="D92" s="26" t="s">
        <v>187</v>
      </c>
      <c r="E92" s="27" t="s">
        <v>107</v>
      </c>
      <c r="F92" s="12" t="s">
        <v>149</v>
      </c>
      <c r="G92" s="12" t="s">
        <v>188</v>
      </c>
      <c r="H92" s="23">
        <f t="shared" si="12"/>
        <v>8.9480000000000004</v>
      </c>
      <c r="I92" s="23">
        <f>SUM(I93:I100)</f>
        <v>0.22600000000000001</v>
      </c>
      <c r="J92" s="23">
        <f>SUM(J93:J100)</f>
        <v>0</v>
      </c>
      <c r="K92" s="23">
        <f>SUM(K93:K100)</f>
        <v>8.7029999999999994</v>
      </c>
      <c r="L92" s="23">
        <f>SUM(L93:L100)</f>
        <v>1.9E-2</v>
      </c>
      <c r="N92" s="19"/>
      <c r="O92" s="19"/>
      <c r="P92" s="19"/>
      <c r="Q92" s="19"/>
      <c r="R92" s="19"/>
      <c r="S92" s="19"/>
      <c r="T92" s="24" t="s">
        <v>28</v>
      </c>
    </row>
    <row r="93" spans="3:20" ht="12" hidden="1" customHeight="1" x14ac:dyDescent="0.25">
      <c r="D93" s="29"/>
      <c r="E93" s="30"/>
      <c r="F93" s="31"/>
      <c r="G93" s="31"/>
      <c r="H93" s="32"/>
      <c r="I93" s="32"/>
      <c r="J93" s="32"/>
      <c r="K93" s="32"/>
      <c r="L93" s="33"/>
      <c r="N93" s="24" t="s">
        <v>33</v>
      </c>
      <c r="O93" s="19"/>
      <c r="P93" s="19"/>
      <c r="Q93" s="19"/>
      <c r="R93" s="19"/>
      <c r="S93" s="19"/>
      <c r="T93" s="19"/>
    </row>
    <row r="94" spans="3:20" s="1" customFormat="1" ht="12" customHeight="1" x14ac:dyDescent="0.15">
      <c r="C94" s="36" t="s">
        <v>43</v>
      </c>
      <c r="D94" s="26" t="str">
        <f>"15.3."&amp;N94</f>
        <v>15.3.1</v>
      </c>
      <c r="E94" s="37" t="s">
        <v>60</v>
      </c>
      <c r="F94" s="12" t="s">
        <v>149</v>
      </c>
      <c r="G94" s="12" t="s">
        <v>188</v>
      </c>
      <c r="H94" s="23">
        <f t="shared" ref="H94:H99" si="15">SUM(I94:L94)</f>
        <v>2.6619999999999999</v>
      </c>
      <c r="I94" s="28"/>
      <c r="J94" s="28"/>
      <c r="K94" s="28">
        <f t="shared" ref="K94:L99" si="16">ROUND((K46*100/$H$15)*$X$46/100,3)</f>
        <v>2.6619999999999999</v>
      </c>
      <c r="L94" s="28"/>
      <c r="N94" s="24" t="s">
        <v>25</v>
      </c>
      <c r="O94" s="38" t="s">
        <v>60</v>
      </c>
      <c r="P94" s="38" t="s">
        <v>62</v>
      </c>
      <c r="Q94" s="38" t="s">
        <v>63</v>
      </c>
      <c r="R94" s="38" t="s">
        <v>64</v>
      </c>
      <c r="S94" s="24" t="s">
        <v>48</v>
      </c>
      <c r="T94" s="24" t="s">
        <v>189</v>
      </c>
    </row>
    <row r="95" spans="3:20" s="1" customFormat="1" ht="12" customHeight="1" x14ac:dyDescent="0.15">
      <c r="C95" s="36"/>
      <c r="D95" s="26"/>
      <c r="E95" s="37" t="s">
        <v>44</v>
      </c>
      <c r="F95" s="12" t="s">
        <v>149</v>
      </c>
      <c r="G95" s="12" t="s">
        <v>188</v>
      </c>
      <c r="H95" s="23">
        <f t="shared" si="15"/>
        <v>0.22600000000000001</v>
      </c>
      <c r="I95" s="28">
        <f t="shared" ref="I95" si="17">ROUND((I47*100/$H$15)*$X$46/100,3)</f>
        <v>0.22600000000000001</v>
      </c>
      <c r="J95" s="28"/>
      <c r="K95" s="28"/>
      <c r="L95" s="28"/>
      <c r="N95" s="24"/>
      <c r="O95" s="38"/>
      <c r="P95" s="38"/>
      <c r="Q95" s="38"/>
      <c r="R95" s="38"/>
      <c r="S95" s="24"/>
      <c r="T95" s="24"/>
    </row>
    <row r="96" spans="3:20" s="1" customFormat="1" ht="12" customHeight="1" x14ac:dyDescent="0.15">
      <c r="C96" s="36" t="s">
        <v>43</v>
      </c>
      <c r="D96" s="26" t="str">
        <f>"15.3."&amp;N96</f>
        <v>15.3.2</v>
      </c>
      <c r="E96" s="37" t="s">
        <v>50</v>
      </c>
      <c r="F96" s="12" t="s">
        <v>149</v>
      </c>
      <c r="G96" s="12" t="s">
        <v>188</v>
      </c>
      <c r="H96" s="23">
        <f t="shared" si="15"/>
        <v>5.8319999999999999</v>
      </c>
      <c r="I96" s="28"/>
      <c r="J96" s="28"/>
      <c r="K96" s="28">
        <f t="shared" si="16"/>
        <v>5.8129999999999997</v>
      </c>
      <c r="L96" s="28">
        <f t="shared" si="16"/>
        <v>1.9E-2</v>
      </c>
      <c r="N96" s="24" t="s">
        <v>51</v>
      </c>
      <c r="O96" s="38" t="s">
        <v>50</v>
      </c>
      <c r="P96" s="38" t="s">
        <v>52</v>
      </c>
      <c r="Q96" s="38" t="s">
        <v>53</v>
      </c>
      <c r="R96" s="38" t="s">
        <v>54</v>
      </c>
      <c r="S96" s="24" t="s">
        <v>48</v>
      </c>
      <c r="T96" s="24" t="s">
        <v>189</v>
      </c>
    </row>
    <row r="97" spans="3:26" s="1" customFormat="1" ht="12" customHeight="1" x14ac:dyDescent="0.15">
      <c r="C97" s="36" t="s">
        <v>43</v>
      </c>
      <c r="D97" s="26" t="str">
        <f>"15.3."&amp;N97</f>
        <v>15.3.3</v>
      </c>
      <c r="E97" s="37" t="s">
        <v>55</v>
      </c>
      <c r="F97" s="12" t="s">
        <v>149</v>
      </c>
      <c r="G97" s="12" t="s">
        <v>188</v>
      </c>
      <c r="H97" s="23">
        <f t="shared" si="15"/>
        <v>0.13600000000000001</v>
      </c>
      <c r="I97" s="28"/>
      <c r="J97" s="28"/>
      <c r="K97" s="28">
        <f t="shared" si="16"/>
        <v>0.13600000000000001</v>
      </c>
      <c r="L97" s="28"/>
      <c r="N97" s="24" t="s">
        <v>56</v>
      </c>
      <c r="O97" s="38" t="s">
        <v>55</v>
      </c>
      <c r="P97" s="38" t="s">
        <v>57</v>
      </c>
      <c r="Q97" s="38" t="s">
        <v>58</v>
      </c>
      <c r="R97" s="38" t="s">
        <v>59</v>
      </c>
      <c r="S97" s="24" t="s">
        <v>48</v>
      </c>
      <c r="T97" s="24" t="s">
        <v>189</v>
      </c>
    </row>
    <row r="98" spans="3:26" s="1" customFormat="1" ht="12" customHeight="1" x14ac:dyDescent="0.15">
      <c r="C98" s="36" t="s">
        <v>43</v>
      </c>
      <c r="D98" s="26" t="str">
        <f>"15.3."&amp;N98</f>
        <v>15.3.4</v>
      </c>
      <c r="E98" s="37" t="s">
        <v>111</v>
      </c>
      <c r="F98" s="12" t="s">
        <v>149</v>
      </c>
      <c r="G98" s="12" t="s">
        <v>188</v>
      </c>
      <c r="H98" s="23">
        <f t="shared" si="15"/>
        <v>4.2000000000000003E-2</v>
      </c>
      <c r="I98" s="28"/>
      <c r="J98" s="28"/>
      <c r="K98" s="28">
        <f t="shared" si="16"/>
        <v>4.2000000000000003E-2</v>
      </c>
      <c r="L98" s="28"/>
      <c r="N98" s="24" t="s">
        <v>61</v>
      </c>
      <c r="O98" s="38" t="s">
        <v>111</v>
      </c>
      <c r="P98" s="38" t="s">
        <v>112</v>
      </c>
      <c r="Q98" s="38" t="s">
        <v>113</v>
      </c>
      <c r="R98" s="38" t="s">
        <v>114</v>
      </c>
      <c r="S98" s="24" t="s">
        <v>48</v>
      </c>
      <c r="T98" s="24" t="s">
        <v>189</v>
      </c>
    </row>
    <row r="99" spans="3:26" s="1" customFormat="1" ht="12" customHeight="1" x14ac:dyDescent="0.15">
      <c r="C99" s="36" t="s">
        <v>43</v>
      </c>
      <c r="D99" s="26" t="str">
        <f>"15.3."&amp;N99</f>
        <v>15.3.5</v>
      </c>
      <c r="E99" s="37" t="s">
        <v>115</v>
      </c>
      <c r="F99" s="12" t="s">
        <v>149</v>
      </c>
      <c r="G99" s="12" t="s">
        <v>188</v>
      </c>
      <c r="H99" s="23">
        <f t="shared" si="15"/>
        <v>0.05</v>
      </c>
      <c r="I99" s="28"/>
      <c r="J99" s="28"/>
      <c r="K99" s="28">
        <f t="shared" si="16"/>
        <v>0.05</v>
      </c>
      <c r="L99" s="28"/>
      <c r="N99" s="24" t="s">
        <v>66</v>
      </c>
      <c r="O99" s="38" t="s">
        <v>115</v>
      </c>
      <c r="P99" s="38" t="s">
        <v>116</v>
      </c>
      <c r="Q99" s="38" t="s">
        <v>117</v>
      </c>
      <c r="R99" s="38" t="s">
        <v>69</v>
      </c>
      <c r="S99" s="24" t="s">
        <v>48</v>
      </c>
      <c r="T99" s="24" t="s">
        <v>189</v>
      </c>
    </row>
    <row r="100" spans="3:26" ht="12" customHeight="1" x14ac:dyDescent="0.25">
      <c r="D100" s="34"/>
      <c r="E100" s="30" t="s">
        <v>34</v>
      </c>
      <c r="F100" s="31"/>
      <c r="G100" s="31"/>
      <c r="H100" s="32"/>
      <c r="I100" s="32"/>
      <c r="J100" s="32"/>
      <c r="K100" s="32"/>
      <c r="L100" s="33"/>
      <c r="N100" s="19"/>
      <c r="O100" s="19"/>
      <c r="P100" s="19"/>
      <c r="Q100" s="19"/>
      <c r="R100" s="19"/>
      <c r="S100" s="19"/>
      <c r="T100" s="35" t="s">
        <v>190</v>
      </c>
    </row>
    <row r="101" spans="3:26" ht="12" customHeight="1" x14ac:dyDescent="0.25">
      <c r="D101" s="26" t="s">
        <v>191</v>
      </c>
      <c r="E101" s="27" t="s">
        <v>120</v>
      </c>
      <c r="F101" s="12" t="s">
        <v>149</v>
      </c>
      <c r="G101" s="12" t="s">
        <v>192</v>
      </c>
      <c r="H101" s="23">
        <f t="shared" ref="H101:H109" si="18">SUM(I101:L101)</f>
        <v>0</v>
      </c>
      <c r="I101" s="28"/>
      <c r="J101" s="28"/>
      <c r="K101" s="28"/>
      <c r="L101" s="28"/>
      <c r="N101" s="19"/>
      <c r="O101" s="19"/>
      <c r="P101" s="19"/>
      <c r="Q101" s="19"/>
      <c r="R101" s="19"/>
      <c r="S101" s="19"/>
      <c r="T101" s="24" t="s">
        <v>28</v>
      </c>
    </row>
    <row r="102" spans="3:26" ht="12" customHeight="1" x14ac:dyDescent="0.25">
      <c r="D102" s="20" t="s">
        <v>193</v>
      </c>
      <c r="E102" s="21" t="s">
        <v>122</v>
      </c>
      <c r="F102" s="22" t="s">
        <v>149</v>
      </c>
      <c r="G102" s="22" t="s">
        <v>194</v>
      </c>
      <c r="H102" s="23">
        <f t="shared" si="18"/>
        <v>11.039000000000001</v>
      </c>
      <c r="I102" s="28">
        <f>ROUND((I54*100/$H$15)*$X$46/100,3)-0.001</f>
        <v>10.992000000000001</v>
      </c>
      <c r="J102" s="28">
        <f>ROUND((J54*100/$H$15)*$X$46/100,3)</f>
        <v>4.7E-2</v>
      </c>
      <c r="K102" s="28"/>
      <c r="L102" s="28"/>
      <c r="N102" s="19"/>
      <c r="O102" s="19"/>
      <c r="P102" s="19"/>
      <c r="Q102" s="19"/>
      <c r="R102" s="19"/>
      <c r="S102" s="19"/>
      <c r="T102" s="24" t="s">
        <v>28</v>
      </c>
    </row>
    <row r="103" spans="3:26" ht="12" customHeight="1" x14ac:dyDescent="0.25">
      <c r="D103" s="20" t="s">
        <v>195</v>
      </c>
      <c r="E103" s="21" t="s">
        <v>124</v>
      </c>
      <c r="F103" s="22" t="s">
        <v>149</v>
      </c>
      <c r="G103" s="22" t="s">
        <v>196</v>
      </c>
      <c r="H103" s="23">
        <f t="shared" si="18"/>
        <v>0</v>
      </c>
      <c r="I103" s="28"/>
      <c r="J103" s="28"/>
      <c r="K103" s="28"/>
      <c r="L103" s="28"/>
      <c r="N103" s="19"/>
      <c r="O103" s="19"/>
      <c r="P103" s="19"/>
      <c r="Q103" s="19"/>
      <c r="R103" s="19"/>
      <c r="S103" s="19"/>
      <c r="T103" s="24" t="s">
        <v>28</v>
      </c>
    </row>
    <row r="104" spans="3:26" ht="12" customHeight="1" x14ac:dyDescent="0.25">
      <c r="D104" s="20" t="s">
        <v>197</v>
      </c>
      <c r="E104" s="21" t="s">
        <v>127</v>
      </c>
      <c r="F104" s="22" t="s">
        <v>149</v>
      </c>
      <c r="G104" s="22" t="s">
        <v>198</v>
      </c>
      <c r="H104" s="23">
        <f t="shared" si="18"/>
        <v>0</v>
      </c>
      <c r="I104" s="28"/>
      <c r="J104" s="28"/>
      <c r="K104" s="28"/>
      <c r="L104" s="28"/>
      <c r="N104" s="19"/>
      <c r="O104" s="19"/>
      <c r="P104" s="19"/>
      <c r="Q104" s="19"/>
      <c r="R104" s="19"/>
      <c r="S104" s="19"/>
      <c r="T104" s="24" t="s">
        <v>28</v>
      </c>
    </row>
    <row r="105" spans="3:26" ht="12" customHeight="1" x14ac:dyDescent="0.25">
      <c r="D105" s="20" t="s">
        <v>199</v>
      </c>
      <c r="E105" s="21" t="s">
        <v>133</v>
      </c>
      <c r="F105" s="22" t="s">
        <v>149</v>
      </c>
      <c r="G105" s="22" t="s">
        <v>200</v>
      </c>
      <c r="H105" s="23">
        <f t="shared" si="18"/>
        <v>0.51</v>
      </c>
      <c r="I105" s="28">
        <f t="shared" ref="I105:L107" si="19">ROUND((I57*100/$H$15)*$X$46/100,3)</f>
        <v>0.10100000000000001</v>
      </c>
      <c r="J105" s="28">
        <f t="shared" si="19"/>
        <v>1E-3</v>
      </c>
      <c r="K105" s="28">
        <f t="shared" si="19"/>
        <v>0.19600000000000001</v>
      </c>
      <c r="L105" s="28">
        <f t="shared" si="19"/>
        <v>0.21199999999999999</v>
      </c>
      <c r="N105" s="19"/>
      <c r="O105" s="19"/>
      <c r="P105" s="19"/>
      <c r="Q105" s="19"/>
      <c r="R105" s="19"/>
      <c r="S105" s="19"/>
      <c r="T105" s="24" t="s">
        <v>28</v>
      </c>
    </row>
    <row r="106" spans="3:26" ht="12" customHeight="1" x14ac:dyDescent="0.25">
      <c r="D106" s="26" t="s">
        <v>201</v>
      </c>
      <c r="E106" s="27" t="s">
        <v>202</v>
      </c>
      <c r="F106" s="12" t="s">
        <v>149</v>
      </c>
      <c r="G106" s="12" t="s">
        <v>203</v>
      </c>
      <c r="H106" s="23">
        <f t="shared" si="18"/>
        <v>0</v>
      </c>
      <c r="I106" s="28"/>
      <c r="J106" s="28"/>
      <c r="K106" s="28"/>
      <c r="L106" s="28"/>
      <c r="N106" s="19"/>
      <c r="O106" s="19"/>
      <c r="P106" s="19"/>
      <c r="Q106" s="19"/>
      <c r="R106" s="19"/>
      <c r="S106" s="19"/>
      <c r="T106" s="24" t="s">
        <v>28</v>
      </c>
    </row>
    <row r="107" spans="3:26" ht="12" customHeight="1" x14ac:dyDescent="0.25">
      <c r="D107" s="20" t="s">
        <v>204</v>
      </c>
      <c r="E107" s="21" t="s">
        <v>139</v>
      </c>
      <c r="F107" s="22" t="s">
        <v>149</v>
      </c>
      <c r="G107" s="22" t="s">
        <v>205</v>
      </c>
      <c r="H107" s="23">
        <f t="shared" si="18"/>
        <v>0.51</v>
      </c>
      <c r="I107" s="28">
        <f t="shared" si="19"/>
        <v>0.10100000000000001</v>
      </c>
      <c r="J107" s="28">
        <f t="shared" si="19"/>
        <v>1E-3</v>
      </c>
      <c r="K107" s="28">
        <f t="shared" si="19"/>
        <v>0.19600000000000001</v>
      </c>
      <c r="L107" s="28">
        <f t="shared" si="19"/>
        <v>0.21199999999999999</v>
      </c>
      <c r="N107" s="19"/>
      <c r="O107" s="19"/>
      <c r="P107" s="19"/>
      <c r="Q107" s="19"/>
      <c r="R107" s="19"/>
      <c r="S107" s="19"/>
      <c r="T107" s="24" t="s">
        <v>28</v>
      </c>
    </row>
    <row r="108" spans="3:26" ht="24" customHeight="1" x14ac:dyDescent="0.25">
      <c r="D108" s="20" t="s">
        <v>206</v>
      </c>
      <c r="E108" s="21" t="s">
        <v>142</v>
      </c>
      <c r="F108" s="22" t="s">
        <v>149</v>
      </c>
      <c r="G108" s="22" t="s">
        <v>207</v>
      </c>
      <c r="H108" s="23">
        <f t="shared" si="18"/>
        <v>0</v>
      </c>
      <c r="I108" s="23">
        <f>I105-I107</f>
        <v>0</v>
      </c>
      <c r="J108" s="23">
        <f>J105-J107</f>
        <v>0</v>
      </c>
      <c r="K108" s="23">
        <f>K105-K107</f>
        <v>0</v>
      </c>
      <c r="L108" s="23">
        <f>L105-L107</f>
        <v>0</v>
      </c>
      <c r="N108" s="19"/>
      <c r="O108" s="19"/>
      <c r="P108" s="19"/>
      <c r="Q108" s="19"/>
      <c r="R108" s="19"/>
      <c r="S108" s="19"/>
      <c r="T108" s="24" t="s">
        <v>28</v>
      </c>
    </row>
    <row r="109" spans="3:26" ht="12" customHeight="1" x14ac:dyDescent="0.25">
      <c r="D109" s="20" t="s">
        <v>208</v>
      </c>
      <c r="E109" s="21" t="s">
        <v>145</v>
      </c>
      <c r="F109" s="22" t="s">
        <v>149</v>
      </c>
      <c r="G109" s="22" t="s">
        <v>209</v>
      </c>
      <c r="H109" s="23">
        <f t="shared" si="18"/>
        <v>0</v>
      </c>
      <c r="I109" s="23">
        <f>SUM(I63,I80,I85)-SUM(I86,I102:I105)</f>
        <v>0</v>
      </c>
      <c r="J109" s="23">
        <f>SUM(J63,J80,J85)-SUM(J86,J102:J105)</f>
        <v>0</v>
      </c>
      <c r="K109" s="23">
        <f>SUM(K63,K80,K85)-SUM(K86,K102:K105)</f>
        <v>0</v>
      </c>
      <c r="L109" s="23">
        <f>SUM(L63,L80,L85)-SUM(L86,L102:L105)</f>
        <v>0</v>
      </c>
      <c r="N109" s="19"/>
      <c r="O109" s="19"/>
      <c r="P109" s="19"/>
      <c r="Q109" s="19"/>
      <c r="R109" s="19"/>
      <c r="S109" s="19"/>
      <c r="T109" s="24" t="s">
        <v>28</v>
      </c>
    </row>
    <row r="110" spans="3:26" ht="18" customHeight="1" x14ac:dyDescent="0.25">
      <c r="D110" s="14" t="s">
        <v>210</v>
      </c>
      <c r="E110" s="15"/>
      <c r="F110" s="15"/>
      <c r="G110" s="16"/>
      <c r="H110" s="17"/>
      <c r="I110" s="17"/>
      <c r="J110" s="17"/>
      <c r="K110" s="17"/>
      <c r="L110" s="18"/>
      <c r="N110" s="19"/>
      <c r="O110" s="19"/>
      <c r="P110" s="19"/>
      <c r="Q110" s="19"/>
      <c r="R110" s="19"/>
      <c r="S110" s="19"/>
      <c r="T110" s="19"/>
      <c r="V110" s="2" t="s">
        <v>130</v>
      </c>
      <c r="Z110" s="2" t="s">
        <v>211</v>
      </c>
    </row>
    <row r="111" spans="3:26" ht="12" customHeight="1" x14ac:dyDescent="0.25">
      <c r="D111" s="20" t="s">
        <v>212</v>
      </c>
      <c r="E111" s="21" t="s">
        <v>213</v>
      </c>
      <c r="F111" s="22" t="s">
        <v>149</v>
      </c>
      <c r="G111" s="22" t="s">
        <v>214</v>
      </c>
      <c r="H111" s="23">
        <f>SUM(I111:L111)</f>
        <v>24.094999999999999</v>
      </c>
      <c r="I111" s="28">
        <f>$Z$111*V111/100</f>
        <v>11.739056551684053</v>
      </c>
      <c r="J111" s="28">
        <f t="shared" ref="J111:K111" si="20">$Z$111*W111/100</f>
        <v>5.0415274185580179E-2</v>
      </c>
      <c r="K111" s="28">
        <f t="shared" si="20"/>
        <v>12.305528174130366</v>
      </c>
      <c r="L111" s="28">
        <v>0</v>
      </c>
      <c r="N111" s="19"/>
      <c r="O111" s="19"/>
      <c r="P111" s="19"/>
      <c r="Q111" s="19"/>
      <c r="R111" s="19"/>
      <c r="S111" s="19"/>
      <c r="T111" s="24" t="s">
        <v>28</v>
      </c>
      <c r="V111" s="2">
        <v>48.719886082938594</v>
      </c>
      <c r="W111" s="2">
        <v>0.20923541890674491</v>
      </c>
      <c r="X111" s="2">
        <v>51.070878498154663</v>
      </c>
      <c r="Z111" s="2">
        <f>X46</f>
        <v>24.094999999999999</v>
      </c>
    </row>
    <row r="112" spans="3:26" ht="12" customHeight="1" x14ac:dyDescent="0.25">
      <c r="D112" s="20" t="s">
        <v>215</v>
      </c>
      <c r="E112" s="21" t="s">
        <v>216</v>
      </c>
      <c r="F112" s="22" t="s">
        <v>149</v>
      </c>
      <c r="G112" s="22" t="s">
        <v>217</v>
      </c>
      <c r="H112" s="23">
        <f>SUM(I112:L112)</f>
        <v>0</v>
      </c>
      <c r="I112" s="28"/>
      <c r="J112" s="28"/>
      <c r="K112" s="28"/>
      <c r="L112" s="28"/>
      <c r="N112" s="19"/>
      <c r="O112" s="19"/>
      <c r="P112" s="19"/>
      <c r="Q112" s="19"/>
      <c r="R112" s="19"/>
      <c r="S112" s="19"/>
      <c r="T112" s="24" t="s">
        <v>28</v>
      </c>
    </row>
    <row r="113" spans="4:20" ht="12" customHeight="1" x14ac:dyDescent="0.25">
      <c r="D113" s="20" t="s">
        <v>218</v>
      </c>
      <c r="E113" s="21" t="s">
        <v>219</v>
      </c>
      <c r="F113" s="22" t="s">
        <v>149</v>
      </c>
      <c r="G113" s="22" t="s">
        <v>220</v>
      </c>
      <c r="H113" s="23">
        <f>SUM(I113:L113)</f>
        <v>0</v>
      </c>
      <c r="I113" s="28"/>
      <c r="J113" s="28"/>
      <c r="K113" s="28"/>
      <c r="L113" s="28"/>
      <c r="N113" s="19"/>
      <c r="O113" s="19"/>
      <c r="P113" s="19"/>
      <c r="Q113" s="19"/>
      <c r="R113" s="19"/>
      <c r="S113" s="19"/>
      <c r="T113" s="24" t="s">
        <v>28</v>
      </c>
    </row>
    <row r="114" spans="4:20" ht="18" customHeight="1" x14ac:dyDescent="0.25">
      <c r="D114" s="14" t="s">
        <v>221</v>
      </c>
      <c r="E114" s="15"/>
      <c r="F114" s="15"/>
      <c r="G114" s="16"/>
      <c r="H114" s="17"/>
      <c r="I114" s="17"/>
      <c r="J114" s="17"/>
      <c r="K114" s="17"/>
      <c r="L114" s="18"/>
      <c r="N114" s="19"/>
      <c r="O114" s="19"/>
      <c r="P114" s="19"/>
      <c r="Q114" s="19"/>
      <c r="R114" s="19"/>
      <c r="S114" s="19"/>
      <c r="T114" s="19"/>
    </row>
    <row r="115" spans="4:20" ht="12" customHeight="1" x14ac:dyDescent="0.25">
      <c r="D115" s="20" t="s">
        <v>222</v>
      </c>
      <c r="E115" s="21" t="s">
        <v>223</v>
      </c>
      <c r="F115" s="22" t="s">
        <v>27</v>
      </c>
      <c r="G115" s="22" t="s">
        <v>224</v>
      </c>
      <c r="H115" s="23">
        <f t="shared" ref="H115:H146" si="21">SUM(I115:L115)</f>
        <v>0</v>
      </c>
      <c r="I115" s="23">
        <f>SUM(I116,I117)</f>
        <v>0</v>
      </c>
      <c r="J115" s="23">
        <f>SUM(J116,J117)</f>
        <v>0</v>
      </c>
      <c r="K115" s="23">
        <f>SUM(K116,K117)</f>
        <v>0</v>
      </c>
      <c r="L115" s="23">
        <f>SUM(L116,L117)</f>
        <v>0</v>
      </c>
      <c r="N115" s="19"/>
      <c r="O115" s="19"/>
      <c r="P115" s="19"/>
      <c r="Q115" s="19"/>
      <c r="R115" s="19"/>
      <c r="S115" s="19"/>
      <c r="T115" s="24" t="s">
        <v>28</v>
      </c>
    </row>
    <row r="116" spans="4:20" ht="12" customHeight="1" x14ac:dyDescent="0.25">
      <c r="D116" s="26" t="s">
        <v>225</v>
      </c>
      <c r="E116" s="27" t="s">
        <v>226</v>
      </c>
      <c r="F116" s="12" t="s">
        <v>27</v>
      </c>
      <c r="G116" s="12" t="s">
        <v>227</v>
      </c>
      <c r="H116" s="23">
        <f t="shared" si="21"/>
        <v>0</v>
      </c>
      <c r="I116" s="28"/>
      <c r="J116" s="28"/>
      <c r="K116" s="28"/>
      <c r="L116" s="28"/>
      <c r="N116" s="19"/>
      <c r="O116" s="19"/>
      <c r="P116" s="19"/>
      <c r="Q116" s="19"/>
      <c r="R116" s="19"/>
      <c r="S116" s="19"/>
      <c r="T116" s="24" t="s">
        <v>28</v>
      </c>
    </row>
    <row r="117" spans="4:20" ht="12" customHeight="1" x14ac:dyDescent="0.25">
      <c r="D117" s="26" t="s">
        <v>228</v>
      </c>
      <c r="E117" s="27" t="s">
        <v>229</v>
      </c>
      <c r="F117" s="12" t="s">
        <v>27</v>
      </c>
      <c r="G117" s="12" t="s">
        <v>230</v>
      </c>
      <c r="H117" s="23">
        <f t="shared" si="21"/>
        <v>0</v>
      </c>
      <c r="I117" s="23">
        <f>I120</f>
        <v>0</v>
      </c>
      <c r="J117" s="23">
        <f>J120</f>
        <v>0</v>
      </c>
      <c r="K117" s="23">
        <f>K120</f>
        <v>0</v>
      </c>
      <c r="L117" s="23">
        <f>L120</f>
        <v>0</v>
      </c>
      <c r="N117" s="19"/>
      <c r="O117" s="19"/>
      <c r="P117" s="19"/>
      <c r="Q117" s="19"/>
      <c r="R117" s="19"/>
      <c r="S117" s="19"/>
      <c r="T117" s="24" t="s">
        <v>28</v>
      </c>
    </row>
    <row r="118" spans="4:20" ht="12" customHeight="1" x14ac:dyDescent="0.25">
      <c r="D118" s="26" t="s">
        <v>231</v>
      </c>
      <c r="E118" s="40" t="s">
        <v>232</v>
      </c>
      <c r="F118" s="12" t="s">
        <v>149</v>
      </c>
      <c r="G118" s="12" t="s">
        <v>233</v>
      </c>
      <c r="H118" s="23">
        <f t="shared" si="21"/>
        <v>0</v>
      </c>
      <c r="I118" s="28"/>
      <c r="J118" s="28"/>
      <c r="K118" s="28"/>
      <c r="L118" s="28"/>
      <c r="N118" s="19"/>
      <c r="O118" s="19"/>
      <c r="P118" s="19"/>
      <c r="Q118" s="19"/>
      <c r="R118" s="19"/>
      <c r="S118" s="19"/>
      <c r="T118" s="24" t="s">
        <v>28</v>
      </c>
    </row>
    <row r="119" spans="4:20" ht="12" customHeight="1" x14ac:dyDescent="0.25">
      <c r="D119" s="26" t="s">
        <v>234</v>
      </c>
      <c r="E119" s="41" t="s">
        <v>235</v>
      </c>
      <c r="F119" s="12" t="s">
        <v>149</v>
      </c>
      <c r="G119" s="12" t="s">
        <v>236</v>
      </c>
      <c r="H119" s="23">
        <f t="shared" si="21"/>
        <v>0</v>
      </c>
      <c r="I119" s="28"/>
      <c r="J119" s="28"/>
      <c r="K119" s="28"/>
      <c r="L119" s="28"/>
      <c r="N119" s="19"/>
      <c r="O119" s="19"/>
      <c r="P119" s="19"/>
      <c r="Q119" s="19"/>
      <c r="R119" s="19"/>
      <c r="S119" s="19"/>
      <c r="T119" s="24" t="s">
        <v>28</v>
      </c>
    </row>
    <row r="120" spans="4:20" ht="12" customHeight="1" x14ac:dyDescent="0.25">
      <c r="D120" s="26" t="s">
        <v>237</v>
      </c>
      <c r="E120" s="40" t="s">
        <v>238</v>
      </c>
      <c r="F120" s="12" t="s">
        <v>27</v>
      </c>
      <c r="G120" s="12" t="s">
        <v>239</v>
      </c>
      <c r="H120" s="23">
        <f t="shared" si="21"/>
        <v>0</v>
      </c>
      <c r="I120" s="28"/>
      <c r="J120" s="28"/>
      <c r="K120" s="28"/>
      <c r="L120" s="28"/>
      <c r="N120" s="19"/>
      <c r="O120" s="19"/>
      <c r="P120" s="19"/>
      <c r="Q120" s="19"/>
      <c r="R120" s="19"/>
      <c r="S120" s="19"/>
      <c r="T120" s="24" t="s">
        <v>28</v>
      </c>
    </row>
    <row r="121" spans="4:20" ht="12" customHeight="1" x14ac:dyDescent="0.25">
      <c r="D121" s="20" t="s">
        <v>240</v>
      </c>
      <c r="E121" s="21" t="s">
        <v>241</v>
      </c>
      <c r="F121" s="22" t="s">
        <v>27</v>
      </c>
      <c r="G121" s="22" t="s">
        <v>242</v>
      </c>
      <c r="H121" s="23">
        <f t="shared" si="21"/>
        <v>0</v>
      </c>
      <c r="I121" s="23">
        <f>SUM(I122,I138)</f>
        <v>0</v>
      </c>
      <c r="J121" s="23">
        <f>SUM(J122,J138)</f>
        <v>0</v>
      </c>
      <c r="K121" s="23">
        <f>SUM(K122,K138)</f>
        <v>0</v>
      </c>
      <c r="L121" s="23">
        <f>SUM(L122,L138)</f>
        <v>0</v>
      </c>
      <c r="N121" s="19"/>
      <c r="O121" s="19"/>
      <c r="P121" s="19"/>
      <c r="Q121" s="19"/>
      <c r="R121" s="19"/>
      <c r="S121" s="19"/>
      <c r="T121" s="24" t="s">
        <v>28</v>
      </c>
    </row>
    <row r="122" spans="4:20" ht="12" customHeight="1" x14ac:dyDescent="0.25">
      <c r="D122" s="26" t="s">
        <v>243</v>
      </c>
      <c r="E122" s="27" t="s">
        <v>244</v>
      </c>
      <c r="F122" s="12" t="s">
        <v>27</v>
      </c>
      <c r="G122" s="12" t="s">
        <v>245</v>
      </c>
      <c r="H122" s="23">
        <f t="shared" si="21"/>
        <v>0</v>
      </c>
      <c r="I122" s="23">
        <f>SUM(I123:I124)</f>
        <v>0</v>
      </c>
      <c r="J122" s="23">
        <f>SUM(J123:J124)</f>
        <v>0</v>
      </c>
      <c r="K122" s="23">
        <f>SUM(K123:K124)</f>
        <v>0</v>
      </c>
      <c r="L122" s="23">
        <f>SUM(L123:L124)</f>
        <v>0</v>
      </c>
      <c r="N122" s="19"/>
      <c r="O122" s="19"/>
      <c r="P122" s="19"/>
      <c r="Q122" s="19"/>
      <c r="R122" s="19"/>
      <c r="S122" s="19"/>
      <c r="T122" s="24" t="s">
        <v>28</v>
      </c>
    </row>
    <row r="123" spans="4:20" ht="12" customHeight="1" x14ac:dyDescent="0.25">
      <c r="D123" s="26" t="s">
        <v>246</v>
      </c>
      <c r="E123" s="40" t="s">
        <v>247</v>
      </c>
      <c r="F123" s="12" t="s">
        <v>27</v>
      </c>
      <c r="G123" s="12" t="s">
        <v>248</v>
      </c>
      <c r="H123" s="23">
        <f t="shared" si="21"/>
        <v>0</v>
      </c>
      <c r="I123" s="28"/>
      <c r="J123" s="28"/>
      <c r="K123" s="28"/>
      <c r="L123" s="28"/>
      <c r="N123" s="19"/>
      <c r="O123" s="19"/>
      <c r="P123" s="19"/>
      <c r="Q123" s="19"/>
      <c r="R123" s="19"/>
      <c r="S123" s="19"/>
      <c r="T123" s="24" t="s">
        <v>28</v>
      </c>
    </row>
    <row r="124" spans="4:20" ht="12" customHeight="1" x14ac:dyDescent="0.25">
      <c r="D124" s="26" t="s">
        <v>249</v>
      </c>
      <c r="E124" s="40" t="s">
        <v>250</v>
      </c>
      <c r="F124" s="12" t="s">
        <v>27</v>
      </c>
      <c r="G124" s="12" t="s">
        <v>251</v>
      </c>
      <c r="H124" s="23">
        <f t="shared" si="21"/>
        <v>0</v>
      </c>
      <c r="I124" s="23">
        <f>SUM(I125,I128,I131,I134:I137)</f>
        <v>0</v>
      </c>
      <c r="J124" s="23">
        <f>SUM(J125,J128,J131,J134:J137)</f>
        <v>0</v>
      </c>
      <c r="K124" s="23">
        <f>SUM(K125,K128,K131,K134:K137)</f>
        <v>0</v>
      </c>
      <c r="L124" s="23">
        <f>SUM(L125,L128,L131,L134:L137)</f>
        <v>0</v>
      </c>
      <c r="N124" s="19"/>
      <c r="O124" s="19"/>
      <c r="P124" s="19"/>
      <c r="Q124" s="19"/>
      <c r="R124" s="19"/>
      <c r="S124" s="19"/>
      <c r="T124" s="24" t="s">
        <v>28</v>
      </c>
    </row>
    <row r="125" spans="4:20" ht="36" customHeight="1" x14ac:dyDescent="0.25">
      <c r="D125" s="26" t="s">
        <v>252</v>
      </c>
      <c r="E125" s="41" t="s">
        <v>253</v>
      </c>
      <c r="F125" s="12" t="s">
        <v>27</v>
      </c>
      <c r="G125" s="12" t="s">
        <v>254</v>
      </c>
      <c r="H125" s="23">
        <f t="shared" si="21"/>
        <v>0</v>
      </c>
      <c r="I125" s="23">
        <f>SUM(I126:I127)</f>
        <v>0</v>
      </c>
      <c r="J125" s="23">
        <f>SUM(J126:J127)</f>
        <v>0</v>
      </c>
      <c r="K125" s="23">
        <f>SUM(K126:K127)</f>
        <v>0</v>
      </c>
      <c r="L125" s="23">
        <f>SUM(L126:L127)</f>
        <v>0</v>
      </c>
      <c r="N125" s="19"/>
      <c r="O125" s="19"/>
      <c r="P125" s="19"/>
      <c r="Q125" s="19"/>
      <c r="R125" s="19"/>
      <c r="S125" s="19"/>
      <c r="T125" s="24" t="s">
        <v>28</v>
      </c>
    </row>
    <row r="126" spans="4:20" ht="12" customHeight="1" x14ac:dyDescent="0.25">
      <c r="D126" s="26" t="s">
        <v>255</v>
      </c>
      <c r="E126" s="47" t="s">
        <v>256</v>
      </c>
      <c r="F126" s="12" t="s">
        <v>27</v>
      </c>
      <c r="G126" s="12" t="s">
        <v>257</v>
      </c>
      <c r="H126" s="23">
        <f t="shared" si="21"/>
        <v>0</v>
      </c>
      <c r="I126" s="28"/>
      <c r="J126" s="28"/>
      <c r="K126" s="28"/>
      <c r="L126" s="28"/>
      <c r="N126" s="19"/>
      <c r="O126" s="19"/>
      <c r="P126" s="19"/>
      <c r="Q126" s="19"/>
      <c r="R126" s="19"/>
      <c r="S126" s="19"/>
      <c r="T126" s="24" t="s">
        <v>28</v>
      </c>
    </row>
    <row r="127" spans="4:20" ht="12" customHeight="1" x14ac:dyDescent="0.25">
      <c r="D127" s="26" t="s">
        <v>258</v>
      </c>
      <c r="E127" s="47" t="s">
        <v>259</v>
      </c>
      <c r="F127" s="12" t="s">
        <v>27</v>
      </c>
      <c r="G127" s="12" t="s">
        <v>260</v>
      </c>
      <c r="H127" s="23">
        <f t="shared" si="21"/>
        <v>0</v>
      </c>
      <c r="I127" s="28"/>
      <c r="J127" s="28"/>
      <c r="K127" s="28"/>
      <c r="L127" s="28"/>
      <c r="N127" s="19"/>
      <c r="O127" s="19"/>
      <c r="P127" s="19"/>
      <c r="Q127" s="19"/>
      <c r="R127" s="19"/>
      <c r="S127" s="19"/>
      <c r="T127" s="24" t="s">
        <v>28</v>
      </c>
    </row>
    <row r="128" spans="4:20" ht="36" customHeight="1" x14ac:dyDescent="0.25">
      <c r="D128" s="26" t="s">
        <v>261</v>
      </c>
      <c r="E128" s="41" t="s">
        <v>262</v>
      </c>
      <c r="F128" s="12" t="s">
        <v>27</v>
      </c>
      <c r="G128" s="12" t="s">
        <v>263</v>
      </c>
      <c r="H128" s="23">
        <f t="shared" si="21"/>
        <v>0</v>
      </c>
      <c r="I128" s="23">
        <f>SUM(I129:I130)</f>
        <v>0</v>
      </c>
      <c r="J128" s="23">
        <f>SUM(J129:J130)</f>
        <v>0</v>
      </c>
      <c r="K128" s="23">
        <f>SUM(K129:K130)</f>
        <v>0</v>
      </c>
      <c r="L128" s="23">
        <f>SUM(L129:L130)</f>
        <v>0</v>
      </c>
      <c r="N128" s="19"/>
      <c r="O128" s="19"/>
      <c r="P128" s="19"/>
      <c r="Q128" s="19"/>
      <c r="R128" s="19"/>
      <c r="S128" s="19"/>
      <c r="T128" s="24" t="s">
        <v>28</v>
      </c>
    </row>
    <row r="129" spans="4:20" ht="12" customHeight="1" x14ac:dyDescent="0.25">
      <c r="D129" s="26" t="s">
        <v>264</v>
      </c>
      <c r="E129" s="47" t="s">
        <v>256</v>
      </c>
      <c r="F129" s="12" t="s">
        <v>27</v>
      </c>
      <c r="G129" s="12" t="s">
        <v>265</v>
      </c>
      <c r="H129" s="23">
        <f t="shared" si="21"/>
        <v>0</v>
      </c>
      <c r="I129" s="28"/>
      <c r="J129" s="28"/>
      <c r="K129" s="28"/>
      <c r="L129" s="28"/>
      <c r="N129" s="19"/>
      <c r="O129" s="19"/>
      <c r="P129" s="19"/>
      <c r="Q129" s="19"/>
      <c r="R129" s="19"/>
      <c r="S129" s="19"/>
      <c r="T129" s="24" t="s">
        <v>28</v>
      </c>
    </row>
    <row r="130" spans="4:20" ht="12" customHeight="1" x14ac:dyDescent="0.25">
      <c r="D130" s="26" t="s">
        <v>266</v>
      </c>
      <c r="E130" s="47" t="s">
        <v>259</v>
      </c>
      <c r="F130" s="12" t="s">
        <v>27</v>
      </c>
      <c r="G130" s="12" t="s">
        <v>267</v>
      </c>
      <c r="H130" s="23">
        <f t="shared" si="21"/>
        <v>0</v>
      </c>
      <c r="I130" s="28"/>
      <c r="J130" s="28"/>
      <c r="K130" s="28"/>
      <c r="L130" s="28"/>
      <c r="N130" s="19"/>
      <c r="O130" s="19"/>
      <c r="P130" s="19"/>
      <c r="Q130" s="19"/>
      <c r="R130" s="19"/>
      <c r="S130" s="19"/>
      <c r="T130" s="24" t="s">
        <v>28</v>
      </c>
    </row>
    <row r="131" spans="4:20" ht="24" customHeight="1" x14ac:dyDescent="0.25">
      <c r="D131" s="26" t="s">
        <v>268</v>
      </c>
      <c r="E131" s="41" t="s">
        <v>269</v>
      </c>
      <c r="F131" s="12" t="s">
        <v>27</v>
      </c>
      <c r="G131" s="12" t="s">
        <v>270</v>
      </c>
      <c r="H131" s="23">
        <f t="shared" si="21"/>
        <v>0</v>
      </c>
      <c r="I131" s="23">
        <f>SUM(I132:I133)</f>
        <v>0</v>
      </c>
      <c r="J131" s="23">
        <f>SUM(J132:J133)</f>
        <v>0</v>
      </c>
      <c r="K131" s="23">
        <f>SUM(K132:K133)</f>
        <v>0</v>
      </c>
      <c r="L131" s="23">
        <f>SUM(L132:L133)</f>
        <v>0</v>
      </c>
      <c r="N131" s="19"/>
      <c r="O131" s="19"/>
      <c r="P131" s="19"/>
      <c r="Q131" s="19"/>
      <c r="R131" s="19"/>
      <c r="S131" s="19"/>
      <c r="T131" s="24" t="s">
        <v>28</v>
      </c>
    </row>
    <row r="132" spans="4:20" ht="12" customHeight="1" x14ac:dyDescent="0.25">
      <c r="D132" s="26" t="s">
        <v>271</v>
      </c>
      <c r="E132" s="47" t="s">
        <v>256</v>
      </c>
      <c r="F132" s="12" t="s">
        <v>27</v>
      </c>
      <c r="G132" s="12" t="s">
        <v>272</v>
      </c>
      <c r="H132" s="23">
        <f t="shared" si="21"/>
        <v>0</v>
      </c>
      <c r="I132" s="28"/>
      <c r="J132" s="28"/>
      <c r="K132" s="28"/>
      <c r="L132" s="28"/>
      <c r="N132" s="19"/>
      <c r="O132" s="19"/>
      <c r="P132" s="19"/>
      <c r="Q132" s="19"/>
      <c r="R132" s="19"/>
      <c r="S132" s="19"/>
      <c r="T132" s="24" t="s">
        <v>28</v>
      </c>
    </row>
    <row r="133" spans="4:20" ht="12" customHeight="1" x14ac:dyDescent="0.25">
      <c r="D133" s="26" t="s">
        <v>273</v>
      </c>
      <c r="E133" s="47" t="s">
        <v>259</v>
      </c>
      <c r="F133" s="12" t="s">
        <v>27</v>
      </c>
      <c r="G133" s="12" t="s">
        <v>274</v>
      </c>
      <c r="H133" s="23">
        <f t="shared" si="21"/>
        <v>0</v>
      </c>
      <c r="I133" s="28"/>
      <c r="J133" s="28"/>
      <c r="K133" s="28"/>
      <c r="L133" s="28"/>
      <c r="N133" s="19"/>
      <c r="O133" s="19"/>
      <c r="P133" s="19"/>
      <c r="Q133" s="19"/>
      <c r="R133" s="19"/>
      <c r="S133" s="19"/>
      <c r="T133" s="24" t="s">
        <v>28</v>
      </c>
    </row>
    <row r="134" spans="4:20" ht="12" customHeight="1" x14ac:dyDescent="0.25">
      <c r="D134" s="26" t="s">
        <v>275</v>
      </c>
      <c r="E134" s="41" t="s">
        <v>276</v>
      </c>
      <c r="F134" s="12" t="s">
        <v>27</v>
      </c>
      <c r="G134" s="12" t="s">
        <v>277</v>
      </c>
      <c r="H134" s="23">
        <f t="shared" si="21"/>
        <v>0</v>
      </c>
      <c r="I134" s="28"/>
      <c r="J134" s="28"/>
      <c r="K134" s="28"/>
      <c r="L134" s="28"/>
      <c r="N134" s="19"/>
      <c r="O134" s="19"/>
      <c r="P134" s="19"/>
      <c r="Q134" s="19"/>
      <c r="R134" s="19"/>
      <c r="S134" s="19"/>
      <c r="T134" s="24" t="s">
        <v>28</v>
      </c>
    </row>
    <row r="135" spans="4:20" ht="12" customHeight="1" x14ac:dyDescent="0.25">
      <c r="D135" s="26" t="s">
        <v>278</v>
      </c>
      <c r="E135" s="41" t="s">
        <v>279</v>
      </c>
      <c r="F135" s="12" t="s">
        <v>27</v>
      </c>
      <c r="G135" s="12" t="s">
        <v>280</v>
      </c>
      <c r="H135" s="23">
        <f t="shared" si="21"/>
        <v>0</v>
      </c>
      <c r="I135" s="28"/>
      <c r="J135" s="28"/>
      <c r="K135" s="28"/>
      <c r="L135" s="28"/>
      <c r="N135" s="19"/>
      <c r="O135" s="19"/>
      <c r="P135" s="19"/>
      <c r="Q135" s="19"/>
      <c r="R135" s="19"/>
      <c r="S135" s="19"/>
      <c r="T135" s="24" t="s">
        <v>28</v>
      </c>
    </row>
    <row r="136" spans="4:20" ht="36" customHeight="1" x14ac:dyDescent="0.25">
      <c r="D136" s="26" t="s">
        <v>281</v>
      </c>
      <c r="E136" s="41" t="s">
        <v>282</v>
      </c>
      <c r="F136" s="12" t="s">
        <v>27</v>
      </c>
      <c r="G136" s="12" t="s">
        <v>283</v>
      </c>
      <c r="H136" s="23">
        <f t="shared" si="21"/>
        <v>0</v>
      </c>
      <c r="I136" s="28"/>
      <c r="J136" s="28"/>
      <c r="K136" s="28"/>
      <c r="L136" s="28"/>
      <c r="N136" s="19"/>
      <c r="O136" s="19"/>
      <c r="P136" s="19"/>
      <c r="Q136" s="19"/>
      <c r="R136" s="19"/>
      <c r="S136" s="19"/>
      <c r="T136" s="24" t="s">
        <v>28</v>
      </c>
    </row>
    <row r="137" spans="4:20" ht="24" customHeight="1" x14ac:dyDescent="0.25">
      <c r="D137" s="26" t="s">
        <v>284</v>
      </c>
      <c r="E137" s="41" t="s">
        <v>285</v>
      </c>
      <c r="F137" s="12" t="s">
        <v>27</v>
      </c>
      <c r="G137" s="12" t="s">
        <v>286</v>
      </c>
      <c r="H137" s="23">
        <f t="shared" si="21"/>
        <v>0</v>
      </c>
      <c r="I137" s="28"/>
      <c r="J137" s="28"/>
      <c r="K137" s="28"/>
      <c r="L137" s="28"/>
      <c r="N137" s="19"/>
      <c r="O137" s="19"/>
      <c r="P137" s="19"/>
      <c r="Q137" s="19"/>
      <c r="R137" s="19"/>
      <c r="S137" s="19"/>
      <c r="T137" s="24" t="s">
        <v>28</v>
      </c>
    </row>
    <row r="138" spans="4:20" ht="12" customHeight="1" x14ac:dyDescent="0.25">
      <c r="D138" s="26" t="s">
        <v>287</v>
      </c>
      <c r="E138" s="27" t="s">
        <v>288</v>
      </c>
      <c r="F138" s="12" t="s">
        <v>27</v>
      </c>
      <c r="G138" s="12" t="s">
        <v>289</v>
      </c>
      <c r="H138" s="23">
        <f t="shared" si="21"/>
        <v>0</v>
      </c>
      <c r="I138" s="23">
        <f>I141</f>
        <v>0</v>
      </c>
      <c r="J138" s="23">
        <f>J141</f>
        <v>0</v>
      </c>
      <c r="K138" s="23">
        <f>K141</f>
        <v>0</v>
      </c>
      <c r="L138" s="23">
        <f>L141</f>
        <v>0</v>
      </c>
      <c r="N138" s="19"/>
      <c r="O138" s="19"/>
      <c r="P138" s="19"/>
      <c r="Q138" s="19"/>
      <c r="R138" s="19"/>
      <c r="S138" s="19"/>
      <c r="T138" s="24" t="s">
        <v>28</v>
      </c>
    </row>
    <row r="139" spans="4:20" ht="12" customHeight="1" x14ac:dyDescent="0.25">
      <c r="D139" s="26" t="s">
        <v>290</v>
      </c>
      <c r="E139" s="40" t="s">
        <v>232</v>
      </c>
      <c r="F139" s="12" t="s">
        <v>149</v>
      </c>
      <c r="G139" s="12" t="s">
        <v>291</v>
      </c>
      <c r="H139" s="23">
        <f t="shared" si="21"/>
        <v>0</v>
      </c>
      <c r="I139" s="28"/>
      <c r="J139" s="28"/>
      <c r="K139" s="28"/>
      <c r="L139" s="28"/>
      <c r="N139" s="19"/>
      <c r="O139" s="19"/>
      <c r="P139" s="19"/>
      <c r="Q139" s="19"/>
      <c r="R139" s="19"/>
      <c r="S139" s="19"/>
      <c r="T139" s="24" t="s">
        <v>28</v>
      </c>
    </row>
    <row r="140" spans="4:20" ht="12" customHeight="1" x14ac:dyDescent="0.25">
      <c r="D140" s="26" t="s">
        <v>292</v>
      </c>
      <c r="E140" s="41" t="s">
        <v>235</v>
      </c>
      <c r="F140" s="12" t="s">
        <v>149</v>
      </c>
      <c r="G140" s="12" t="s">
        <v>293</v>
      </c>
      <c r="H140" s="23">
        <f t="shared" si="21"/>
        <v>0</v>
      </c>
      <c r="I140" s="28"/>
      <c r="J140" s="28"/>
      <c r="K140" s="28"/>
      <c r="L140" s="28"/>
      <c r="N140" s="19"/>
      <c r="O140" s="19"/>
      <c r="P140" s="19"/>
      <c r="Q140" s="19"/>
      <c r="R140" s="19"/>
      <c r="S140" s="19"/>
      <c r="T140" s="24" t="s">
        <v>28</v>
      </c>
    </row>
    <row r="141" spans="4:20" ht="12" customHeight="1" x14ac:dyDescent="0.25">
      <c r="D141" s="26" t="s">
        <v>294</v>
      </c>
      <c r="E141" s="40" t="s">
        <v>238</v>
      </c>
      <c r="F141" s="12" t="s">
        <v>27</v>
      </c>
      <c r="G141" s="12" t="s">
        <v>295</v>
      </c>
      <c r="H141" s="23">
        <f t="shared" si="21"/>
        <v>0</v>
      </c>
      <c r="I141" s="28"/>
      <c r="J141" s="28"/>
      <c r="K141" s="28"/>
      <c r="L141" s="28"/>
      <c r="N141" s="19"/>
      <c r="O141" s="19"/>
      <c r="P141" s="19"/>
      <c r="Q141" s="19"/>
      <c r="R141" s="19"/>
      <c r="S141" s="19"/>
      <c r="T141" s="24" t="s">
        <v>28</v>
      </c>
    </row>
    <row r="142" spans="4:20" ht="12" customHeight="1" x14ac:dyDescent="0.25">
      <c r="D142" s="20" t="s">
        <v>296</v>
      </c>
      <c r="E142" s="21" t="s">
        <v>297</v>
      </c>
      <c r="F142" s="22" t="s">
        <v>27</v>
      </c>
      <c r="G142" s="22" t="s">
        <v>298</v>
      </c>
      <c r="H142" s="23">
        <f t="shared" si="21"/>
        <v>8236.9269999999997</v>
      </c>
      <c r="I142" s="23">
        <f>SUM(I143,I144)</f>
        <v>565.51900000000001</v>
      </c>
      <c r="J142" s="23">
        <f>SUM(J143,J144)</f>
        <v>0</v>
      </c>
      <c r="K142" s="23">
        <f>SUM(K143,K144)</f>
        <v>4096.4799999999996</v>
      </c>
      <c r="L142" s="23">
        <f>SUM(L143,L144)</f>
        <v>3574.9279999999999</v>
      </c>
      <c r="N142" s="19"/>
      <c r="O142" s="19"/>
      <c r="P142" s="19"/>
      <c r="Q142" s="19"/>
      <c r="R142" s="19"/>
      <c r="S142" s="19"/>
      <c r="T142" s="24" t="s">
        <v>28</v>
      </c>
    </row>
    <row r="143" spans="4:20" ht="12" customHeight="1" x14ac:dyDescent="0.25">
      <c r="D143" s="26" t="s">
        <v>299</v>
      </c>
      <c r="E143" s="27" t="s">
        <v>226</v>
      </c>
      <c r="F143" s="12" t="s">
        <v>27</v>
      </c>
      <c r="G143" s="12" t="s">
        <v>300</v>
      </c>
      <c r="H143" s="23">
        <f t="shared" si="21"/>
        <v>0</v>
      </c>
      <c r="I143" s="28"/>
      <c r="J143" s="28"/>
      <c r="K143" s="28"/>
      <c r="L143" s="28"/>
      <c r="N143" s="19"/>
      <c r="O143" s="19"/>
      <c r="P143" s="19"/>
      <c r="Q143" s="19"/>
      <c r="R143" s="19"/>
      <c r="S143" s="19"/>
      <c r="T143" s="24" t="s">
        <v>28</v>
      </c>
    </row>
    <row r="144" spans="4:20" ht="12" customHeight="1" x14ac:dyDescent="0.25">
      <c r="D144" s="26" t="s">
        <v>301</v>
      </c>
      <c r="E144" s="27" t="s">
        <v>229</v>
      </c>
      <c r="F144" s="12" t="s">
        <v>27</v>
      </c>
      <c r="G144" s="12" t="s">
        <v>302</v>
      </c>
      <c r="H144" s="23">
        <f t="shared" si="21"/>
        <v>8236.9269999999997</v>
      </c>
      <c r="I144" s="23">
        <f>I146</f>
        <v>565.51900000000001</v>
      </c>
      <c r="J144" s="23">
        <f>J146</f>
        <v>0</v>
      </c>
      <c r="K144" s="23">
        <f>K146</f>
        <v>4096.4799999999996</v>
      </c>
      <c r="L144" s="23">
        <f>L146</f>
        <v>3574.9279999999999</v>
      </c>
      <c r="N144" s="19"/>
      <c r="O144" s="19"/>
      <c r="P144" s="19"/>
      <c r="Q144" s="19"/>
      <c r="R144" s="19"/>
      <c r="S144" s="19"/>
      <c r="T144" s="24" t="s">
        <v>28</v>
      </c>
    </row>
    <row r="145" spans="4:20" ht="12" customHeight="1" x14ac:dyDescent="0.25">
      <c r="D145" s="26" t="s">
        <v>303</v>
      </c>
      <c r="E145" s="40" t="s">
        <v>109</v>
      </c>
      <c r="F145" s="12" t="s">
        <v>149</v>
      </c>
      <c r="G145" s="12" t="s">
        <v>304</v>
      </c>
      <c r="H145" s="23">
        <f t="shared" si="21"/>
        <v>16.262</v>
      </c>
      <c r="I145" s="28">
        <f>'[2]Акт об оказ услуг'!B25</f>
        <v>0.28799999999999998</v>
      </c>
      <c r="J145" s="28"/>
      <c r="K145" s="28">
        <f>'[2]Акт об оказ услуг'!B27</f>
        <v>6.0090000000000003</v>
      </c>
      <c r="L145" s="28">
        <f>'[2]Акт об оказ услуг'!B28</f>
        <v>9.9649999999999999</v>
      </c>
      <c r="N145" s="19"/>
      <c r="O145" s="19"/>
      <c r="P145" s="19"/>
      <c r="Q145" s="19"/>
      <c r="R145" s="19"/>
      <c r="S145" s="19"/>
      <c r="T145" s="24" t="s">
        <v>28</v>
      </c>
    </row>
    <row r="146" spans="4:20" ht="12" customHeight="1" x14ac:dyDescent="0.25">
      <c r="D146" s="26" t="s">
        <v>305</v>
      </c>
      <c r="E146" s="40" t="s">
        <v>238</v>
      </c>
      <c r="F146" s="12" t="s">
        <v>27</v>
      </c>
      <c r="G146" s="12" t="s">
        <v>306</v>
      </c>
      <c r="H146" s="23">
        <f t="shared" si="21"/>
        <v>8236.9269999999997</v>
      </c>
      <c r="I146" s="28">
        <f>'[2]Акт об оказ услуг'!B32</f>
        <v>565.51900000000001</v>
      </c>
      <c r="J146" s="28"/>
      <c r="K146" s="28">
        <f>'[2]Акт об оказ услуг'!B34</f>
        <v>4096.4799999999996</v>
      </c>
      <c r="L146" s="28">
        <f>'[2]Акт об оказ услуг'!B35</f>
        <v>3574.9279999999999</v>
      </c>
      <c r="N146" s="19"/>
      <c r="O146" s="19"/>
      <c r="P146" s="19"/>
      <c r="Q146" s="19"/>
      <c r="R146" s="19"/>
      <c r="S146" s="19"/>
      <c r="T146" s="24" t="s">
        <v>28</v>
      </c>
    </row>
    <row r="147" spans="4:20" ht="18" customHeight="1" x14ac:dyDescent="0.25">
      <c r="D147" s="14" t="s">
        <v>307</v>
      </c>
      <c r="E147" s="15"/>
      <c r="F147" s="15"/>
      <c r="G147" s="16"/>
      <c r="H147" s="17"/>
      <c r="I147" s="17"/>
      <c r="J147" s="17"/>
      <c r="K147" s="17"/>
      <c r="L147" s="18"/>
      <c r="N147" s="19"/>
      <c r="O147" s="19"/>
      <c r="P147" s="19"/>
      <c r="Q147" s="19"/>
      <c r="R147" s="19"/>
      <c r="S147" s="19"/>
      <c r="T147" s="19"/>
    </row>
    <row r="148" spans="4:20" ht="24" customHeight="1" x14ac:dyDescent="0.25">
      <c r="D148" s="20" t="s">
        <v>308</v>
      </c>
      <c r="E148" s="21" t="s">
        <v>309</v>
      </c>
      <c r="F148" s="22" t="s">
        <v>310</v>
      </c>
      <c r="G148" s="22" t="s">
        <v>311</v>
      </c>
      <c r="H148" s="23">
        <f t="shared" ref="H148:H168" si="22">SUM(I148:L148)</f>
        <v>0</v>
      </c>
      <c r="I148" s="23">
        <f>SUM(I149:I150)</f>
        <v>0</v>
      </c>
      <c r="J148" s="23">
        <f>SUM(J149:J150)</f>
        <v>0</v>
      </c>
      <c r="K148" s="23">
        <f>SUM(K149:K150)</f>
        <v>0</v>
      </c>
      <c r="L148" s="23">
        <f>SUM(L149:L150)</f>
        <v>0</v>
      </c>
      <c r="N148" s="19"/>
      <c r="O148" s="19"/>
      <c r="P148" s="19"/>
      <c r="Q148" s="19"/>
      <c r="R148" s="19"/>
      <c r="S148" s="19"/>
      <c r="T148" s="24" t="s">
        <v>28</v>
      </c>
    </row>
    <row r="149" spans="4:20" ht="12" customHeight="1" x14ac:dyDescent="0.25">
      <c r="D149" s="26" t="s">
        <v>312</v>
      </c>
      <c r="E149" s="27" t="s">
        <v>226</v>
      </c>
      <c r="F149" s="12" t="s">
        <v>310</v>
      </c>
      <c r="G149" s="12" t="s">
        <v>313</v>
      </c>
      <c r="H149" s="23">
        <f t="shared" si="22"/>
        <v>0</v>
      </c>
      <c r="I149" s="28"/>
      <c r="J149" s="28"/>
      <c r="K149" s="28"/>
      <c r="L149" s="28"/>
      <c r="N149" s="19"/>
      <c r="O149" s="19"/>
      <c r="P149" s="19"/>
      <c r="Q149" s="19"/>
      <c r="R149" s="19"/>
      <c r="S149" s="19"/>
      <c r="T149" s="24" t="s">
        <v>28</v>
      </c>
    </row>
    <row r="150" spans="4:20" ht="12" customHeight="1" x14ac:dyDescent="0.25">
      <c r="D150" s="26" t="s">
        <v>314</v>
      </c>
      <c r="E150" s="27" t="s">
        <v>229</v>
      </c>
      <c r="F150" s="12" t="s">
        <v>310</v>
      </c>
      <c r="G150" s="12" t="s">
        <v>315</v>
      </c>
      <c r="H150" s="23">
        <f t="shared" si="22"/>
        <v>0</v>
      </c>
      <c r="I150" s="23">
        <f>SUM(I151,I153)</f>
        <v>0</v>
      </c>
      <c r="J150" s="23">
        <f>SUM(J151,J153)</f>
        <v>0</v>
      </c>
      <c r="K150" s="23">
        <f>SUM(K151,K153)</f>
        <v>0</v>
      </c>
      <c r="L150" s="23">
        <f>SUM(L151,L153)</f>
        <v>0</v>
      </c>
      <c r="N150" s="19"/>
      <c r="O150" s="19"/>
      <c r="P150" s="19"/>
      <c r="Q150" s="19"/>
      <c r="R150" s="19"/>
      <c r="S150" s="19"/>
      <c r="T150" s="24" t="s">
        <v>28</v>
      </c>
    </row>
    <row r="151" spans="4:20" ht="12" customHeight="1" x14ac:dyDescent="0.25">
      <c r="D151" s="26" t="s">
        <v>316</v>
      </c>
      <c r="E151" s="40" t="s">
        <v>232</v>
      </c>
      <c r="F151" s="12" t="s">
        <v>310</v>
      </c>
      <c r="G151" s="12" t="s">
        <v>317</v>
      </c>
      <c r="H151" s="23">
        <f t="shared" si="22"/>
        <v>0</v>
      </c>
      <c r="I151" s="28"/>
      <c r="J151" s="28"/>
      <c r="K151" s="28"/>
      <c r="L151" s="28"/>
      <c r="N151" s="19"/>
      <c r="O151" s="19"/>
      <c r="P151" s="19"/>
      <c r="Q151" s="19"/>
      <c r="R151" s="19"/>
      <c r="S151" s="19"/>
      <c r="T151" s="24" t="s">
        <v>28</v>
      </c>
    </row>
    <row r="152" spans="4:20" ht="12" customHeight="1" x14ac:dyDescent="0.25">
      <c r="D152" s="26" t="s">
        <v>318</v>
      </c>
      <c r="E152" s="41" t="s">
        <v>319</v>
      </c>
      <c r="F152" s="12" t="s">
        <v>310</v>
      </c>
      <c r="G152" s="12" t="s">
        <v>320</v>
      </c>
      <c r="H152" s="23">
        <f t="shared" si="22"/>
        <v>0</v>
      </c>
      <c r="I152" s="28"/>
      <c r="J152" s="28"/>
      <c r="K152" s="28"/>
      <c r="L152" s="28"/>
      <c r="N152" s="19"/>
      <c r="O152" s="19"/>
      <c r="P152" s="19"/>
      <c r="Q152" s="19"/>
      <c r="R152" s="19"/>
      <c r="S152" s="19"/>
      <c r="T152" s="24" t="s">
        <v>28</v>
      </c>
    </row>
    <row r="153" spans="4:20" ht="12" customHeight="1" x14ac:dyDescent="0.25">
      <c r="D153" s="26" t="s">
        <v>321</v>
      </c>
      <c r="E153" s="40" t="s">
        <v>238</v>
      </c>
      <c r="F153" s="12" t="s">
        <v>310</v>
      </c>
      <c r="G153" s="12" t="s">
        <v>322</v>
      </c>
      <c r="H153" s="23">
        <f t="shared" si="22"/>
        <v>0</v>
      </c>
      <c r="I153" s="28"/>
      <c r="J153" s="28"/>
      <c r="K153" s="28"/>
      <c r="L153" s="28"/>
      <c r="N153" s="19"/>
      <c r="O153" s="19"/>
      <c r="P153" s="19"/>
      <c r="Q153" s="19"/>
      <c r="R153" s="19"/>
      <c r="S153" s="19"/>
      <c r="T153" s="24" t="s">
        <v>28</v>
      </c>
    </row>
    <row r="154" spans="4:20" ht="12" customHeight="1" x14ac:dyDescent="0.25">
      <c r="D154" s="20" t="s">
        <v>323</v>
      </c>
      <c r="E154" s="21" t="s">
        <v>324</v>
      </c>
      <c r="F154" s="22" t="s">
        <v>310</v>
      </c>
      <c r="G154" s="22" t="s">
        <v>325</v>
      </c>
      <c r="H154" s="23">
        <f t="shared" si="22"/>
        <v>0</v>
      </c>
      <c r="I154" s="23">
        <f>SUM(I155,I160)</f>
        <v>0</v>
      </c>
      <c r="J154" s="23">
        <f>SUM(J155,J160)</f>
        <v>0</v>
      </c>
      <c r="K154" s="23">
        <f>SUM(K155,K160)</f>
        <v>0</v>
      </c>
      <c r="L154" s="23">
        <f>SUM(L155,L160)</f>
        <v>0</v>
      </c>
      <c r="N154" s="19"/>
      <c r="O154" s="19"/>
      <c r="P154" s="19"/>
      <c r="Q154" s="19"/>
      <c r="R154" s="19"/>
      <c r="S154" s="19"/>
      <c r="T154" s="24" t="s">
        <v>28</v>
      </c>
    </row>
    <row r="155" spans="4:20" ht="12" customHeight="1" x14ac:dyDescent="0.25">
      <c r="D155" s="26" t="s">
        <v>326</v>
      </c>
      <c r="E155" s="27" t="s">
        <v>226</v>
      </c>
      <c r="F155" s="12" t="s">
        <v>310</v>
      </c>
      <c r="G155" s="12" t="s">
        <v>327</v>
      </c>
      <c r="H155" s="23">
        <f t="shared" si="22"/>
        <v>0</v>
      </c>
      <c r="I155" s="23">
        <f>SUM(I156:I157)</f>
        <v>0</v>
      </c>
      <c r="J155" s="23">
        <f>SUM(J156:J157)</f>
        <v>0</v>
      </c>
      <c r="K155" s="23">
        <f>SUM(K156:K157)</f>
        <v>0</v>
      </c>
      <c r="L155" s="23">
        <f>SUM(L156:L157)</f>
        <v>0</v>
      </c>
      <c r="N155" s="19"/>
      <c r="O155" s="19"/>
      <c r="P155" s="19"/>
      <c r="Q155" s="19"/>
      <c r="R155" s="19"/>
      <c r="S155" s="19"/>
      <c r="T155" s="24" t="s">
        <v>28</v>
      </c>
    </row>
    <row r="156" spans="4:20" ht="12" customHeight="1" x14ac:dyDescent="0.25">
      <c r="D156" s="26" t="s">
        <v>328</v>
      </c>
      <c r="E156" s="40" t="s">
        <v>247</v>
      </c>
      <c r="F156" s="12" t="s">
        <v>310</v>
      </c>
      <c r="G156" s="12" t="s">
        <v>329</v>
      </c>
      <c r="H156" s="23">
        <f t="shared" si="22"/>
        <v>0</v>
      </c>
      <c r="I156" s="28"/>
      <c r="J156" s="28"/>
      <c r="K156" s="28"/>
      <c r="L156" s="28"/>
      <c r="N156" s="19"/>
      <c r="O156" s="19"/>
      <c r="P156" s="19"/>
      <c r="Q156" s="19"/>
      <c r="R156" s="19"/>
      <c r="S156" s="19"/>
      <c r="T156" s="24" t="s">
        <v>28</v>
      </c>
    </row>
    <row r="157" spans="4:20" ht="12" customHeight="1" x14ac:dyDescent="0.25">
      <c r="D157" s="26" t="s">
        <v>330</v>
      </c>
      <c r="E157" s="40" t="s">
        <v>250</v>
      </c>
      <c r="F157" s="12" t="s">
        <v>310</v>
      </c>
      <c r="G157" s="12" t="s">
        <v>331</v>
      </c>
      <c r="H157" s="23">
        <f t="shared" si="22"/>
        <v>0</v>
      </c>
      <c r="I157" s="23">
        <f>SUM(I158:I159)</f>
        <v>0</v>
      </c>
      <c r="J157" s="23">
        <f>SUM(J158:J159)</f>
        <v>0</v>
      </c>
      <c r="K157" s="23">
        <f>SUM(K158:K159)</f>
        <v>0</v>
      </c>
      <c r="L157" s="23">
        <f>SUM(L158:L159)</f>
        <v>0</v>
      </c>
      <c r="N157" s="19"/>
      <c r="O157" s="19"/>
      <c r="P157" s="19"/>
      <c r="Q157" s="19"/>
      <c r="R157" s="19"/>
      <c r="S157" s="19"/>
      <c r="T157" s="24" t="s">
        <v>28</v>
      </c>
    </row>
    <row r="158" spans="4:20" ht="12" customHeight="1" x14ac:dyDescent="0.25">
      <c r="D158" s="26" t="s">
        <v>332</v>
      </c>
      <c r="E158" s="41" t="s">
        <v>256</v>
      </c>
      <c r="F158" s="12" t="s">
        <v>310</v>
      </c>
      <c r="G158" s="12" t="s">
        <v>333</v>
      </c>
      <c r="H158" s="23">
        <f t="shared" si="22"/>
        <v>0</v>
      </c>
      <c r="I158" s="28"/>
      <c r="J158" s="28"/>
      <c r="K158" s="28"/>
      <c r="L158" s="28"/>
      <c r="N158" s="19"/>
      <c r="O158" s="19"/>
      <c r="P158" s="19"/>
      <c r="Q158" s="19"/>
      <c r="R158" s="19"/>
      <c r="S158" s="19"/>
      <c r="T158" s="24" t="s">
        <v>28</v>
      </c>
    </row>
    <row r="159" spans="4:20" ht="12" customHeight="1" x14ac:dyDescent="0.25">
      <c r="D159" s="26" t="s">
        <v>334</v>
      </c>
      <c r="E159" s="41" t="s">
        <v>335</v>
      </c>
      <c r="F159" s="12" t="s">
        <v>310</v>
      </c>
      <c r="G159" s="12" t="s">
        <v>336</v>
      </c>
      <c r="H159" s="23">
        <f t="shared" si="22"/>
        <v>0</v>
      </c>
      <c r="I159" s="28"/>
      <c r="J159" s="28"/>
      <c r="K159" s="28"/>
      <c r="L159" s="28"/>
      <c r="N159" s="19"/>
      <c r="O159" s="19"/>
      <c r="P159" s="19"/>
      <c r="Q159" s="19"/>
      <c r="R159" s="19"/>
      <c r="S159" s="19"/>
      <c r="T159" s="24" t="s">
        <v>28</v>
      </c>
    </row>
    <row r="160" spans="4:20" ht="12" customHeight="1" x14ac:dyDescent="0.25">
      <c r="D160" s="26" t="s">
        <v>337</v>
      </c>
      <c r="E160" s="27" t="s">
        <v>288</v>
      </c>
      <c r="F160" s="12" t="s">
        <v>310</v>
      </c>
      <c r="G160" s="12" t="s">
        <v>338</v>
      </c>
      <c r="H160" s="23">
        <f t="shared" si="22"/>
        <v>0</v>
      </c>
      <c r="I160" s="23">
        <f>SUM(I161,I163)</f>
        <v>0</v>
      </c>
      <c r="J160" s="23">
        <f>SUM(J161,J163)</f>
        <v>0</v>
      </c>
      <c r="K160" s="23">
        <f>SUM(K161,K163)</f>
        <v>0</v>
      </c>
      <c r="L160" s="23">
        <f>SUM(L161,L163)</f>
        <v>0</v>
      </c>
      <c r="N160" s="19"/>
      <c r="O160" s="19"/>
      <c r="P160" s="19"/>
      <c r="Q160" s="19"/>
      <c r="R160" s="19"/>
      <c r="S160" s="19"/>
      <c r="T160" s="24" t="s">
        <v>28</v>
      </c>
    </row>
    <row r="161" spans="4:20" ht="12" customHeight="1" x14ac:dyDescent="0.25">
      <c r="D161" s="26" t="s">
        <v>339</v>
      </c>
      <c r="E161" s="40" t="s">
        <v>232</v>
      </c>
      <c r="F161" s="12" t="s">
        <v>310</v>
      </c>
      <c r="G161" s="12" t="s">
        <v>340</v>
      </c>
      <c r="H161" s="23">
        <f t="shared" si="22"/>
        <v>0</v>
      </c>
      <c r="I161" s="28"/>
      <c r="J161" s="28"/>
      <c r="K161" s="28"/>
      <c r="L161" s="28"/>
      <c r="N161" s="19"/>
      <c r="O161" s="19"/>
      <c r="P161" s="19"/>
      <c r="Q161" s="19"/>
      <c r="R161" s="19"/>
      <c r="S161" s="19"/>
      <c r="T161" s="24" t="s">
        <v>28</v>
      </c>
    </row>
    <row r="162" spans="4:20" ht="12" customHeight="1" x14ac:dyDescent="0.25">
      <c r="D162" s="26" t="s">
        <v>341</v>
      </c>
      <c r="E162" s="41" t="s">
        <v>319</v>
      </c>
      <c r="F162" s="12" t="s">
        <v>310</v>
      </c>
      <c r="G162" s="12" t="s">
        <v>342</v>
      </c>
      <c r="H162" s="23">
        <f t="shared" si="22"/>
        <v>0</v>
      </c>
      <c r="I162" s="28"/>
      <c r="J162" s="28"/>
      <c r="K162" s="28"/>
      <c r="L162" s="28"/>
      <c r="N162" s="19"/>
      <c r="O162" s="19"/>
      <c r="P162" s="19"/>
      <c r="Q162" s="19"/>
      <c r="R162" s="19"/>
      <c r="S162" s="19"/>
      <c r="T162" s="24" t="s">
        <v>28</v>
      </c>
    </row>
    <row r="163" spans="4:20" ht="12" customHeight="1" x14ac:dyDescent="0.25">
      <c r="D163" s="26" t="s">
        <v>343</v>
      </c>
      <c r="E163" s="40" t="s">
        <v>238</v>
      </c>
      <c r="F163" s="12" t="s">
        <v>310</v>
      </c>
      <c r="G163" s="12" t="s">
        <v>344</v>
      </c>
      <c r="H163" s="23">
        <f t="shared" si="22"/>
        <v>0</v>
      </c>
      <c r="I163" s="28"/>
      <c r="J163" s="28"/>
      <c r="K163" s="28"/>
      <c r="L163" s="28"/>
      <c r="N163" s="19"/>
      <c r="O163" s="19"/>
      <c r="P163" s="19"/>
      <c r="Q163" s="19"/>
      <c r="R163" s="19"/>
      <c r="S163" s="19"/>
      <c r="T163" s="24" t="s">
        <v>28</v>
      </c>
    </row>
    <row r="164" spans="4:20" ht="12" customHeight="1" x14ac:dyDescent="0.25">
      <c r="D164" s="20" t="s">
        <v>345</v>
      </c>
      <c r="E164" s="21" t="s">
        <v>346</v>
      </c>
      <c r="F164" s="22" t="s">
        <v>310</v>
      </c>
      <c r="G164" s="22" t="s">
        <v>347</v>
      </c>
      <c r="H164" s="23">
        <f t="shared" si="22"/>
        <v>10513.379048999999</v>
      </c>
      <c r="I164" s="23">
        <f>SUM(I165:I166)</f>
        <v>319.52259200000003</v>
      </c>
      <c r="J164" s="23">
        <f>SUM(J165:J166)</f>
        <v>0</v>
      </c>
      <c r="K164" s="23">
        <f>SUM(K165:K166)</f>
        <v>4219.3291719999997</v>
      </c>
      <c r="L164" s="23">
        <f>SUM(L165:L166)</f>
        <v>5974.5272850000001</v>
      </c>
      <c r="N164" s="19"/>
      <c r="O164" s="19"/>
      <c r="P164" s="19"/>
      <c r="Q164" s="19"/>
      <c r="R164" s="19"/>
      <c r="S164" s="19"/>
      <c r="T164" s="24" t="s">
        <v>28</v>
      </c>
    </row>
    <row r="165" spans="4:20" ht="12" customHeight="1" x14ac:dyDescent="0.25">
      <c r="D165" s="26" t="s">
        <v>348</v>
      </c>
      <c r="E165" s="27" t="s">
        <v>226</v>
      </c>
      <c r="F165" s="12" t="s">
        <v>310</v>
      </c>
      <c r="G165" s="12" t="s">
        <v>349</v>
      </c>
      <c r="H165" s="23">
        <f t="shared" si="22"/>
        <v>0</v>
      </c>
      <c r="I165" s="28"/>
      <c r="J165" s="28"/>
      <c r="K165" s="28"/>
      <c r="L165" s="28"/>
      <c r="N165" s="19"/>
      <c r="O165" s="19"/>
      <c r="P165" s="19"/>
      <c r="Q165" s="19"/>
      <c r="R165" s="19"/>
      <c r="S165" s="19"/>
      <c r="T165" s="24" t="s">
        <v>28</v>
      </c>
    </row>
    <row r="166" spans="4:20" ht="12" customHeight="1" x14ac:dyDescent="0.25">
      <c r="D166" s="26" t="s">
        <v>350</v>
      </c>
      <c r="E166" s="27" t="s">
        <v>229</v>
      </c>
      <c r="F166" s="12" t="s">
        <v>310</v>
      </c>
      <c r="G166" s="12" t="s">
        <v>351</v>
      </c>
      <c r="H166" s="23">
        <f t="shared" si="22"/>
        <v>10513.379048999999</v>
      </c>
      <c r="I166" s="23">
        <f>SUM(I167:I168)</f>
        <v>319.52259200000003</v>
      </c>
      <c r="J166" s="23">
        <f>SUM(J167:J168)</f>
        <v>0</v>
      </c>
      <c r="K166" s="23">
        <f>SUM(K167:K168)</f>
        <v>4219.3291719999997</v>
      </c>
      <c r="L166" s="23">
        <f>SUM(L167:L168)</f>
        <v>5974.5272850000001</v>
      </c>
      <c r="N166" s="19"/>
      <c r="O166" s="19"/>
      <c r="P166" s="19"/>
      <c r="Q166" s="19"/>
      <c r="R166" s="19"/>
      <c r="S166" s="19"/>
      <c r="T166" s="24" t="s">
        <v>28</v>
      </c>
    </row>
    <row r="167" spans="4:20" ht="12" customHeight="1" x14ac:dyDescent="0.25">
      <c r="D167" s="26" t="s">
        <v>352</v>
      </c>
      <c r="E167" s="40" t="s">
        <v>109</v>
      </c>
      <c r="F167" s="12" t="s">
        <v>310</v>
      </c>
      <c r="G167" s="12" t="s">
        <v>353</v>
      </c>
      <c r="H167" s="23">
        <f t="shared" si="22"/>
        <v>7896.3096599999999</v>
      </c>
      <c r="I167" s="28">
        <f>ROUND((I145*100/$H$145)*'[2]Акт об оказ услуг'!$E$24/100,3)/1000</f>
        <v>139.84363399999998</v>
      </c>
      <c r="J167" s="28"/>
      <c r="K167" s="28">
        <f>ROUND((K145*100/$H$145)*'[2]Акт об оказ услуг'!$E$24/100,3)/1000</f>
        <v>2917.7791630000002</v>
      </c>
      <c r="L167" s="28">
        <f>ROUND((L145*100/$H$145)*'[2]Акт об оказ услуг'!$E$24/100,3)/1000</f>
        <v>4838.6868629999999</v>
      </c>
      <c r="N167" s="19"/>
      <c r="O167" s="19"/>
      <c r="P167" s="19"/>
      <c r="Q167" s="19"/>
      <c r="R167" s="19"/>
      <c r="S167" s="19"/>
      <c r="T167" s="24" t="s">
        <v>28</v>
      </c>
    </row>
    <row r="168" spans="4:20" ht="12" customHeight="1" x14ac:dyDescent="0.25">
      <c r="D168" s="26" t="s">
        <v>354</v>
      </c>
      <c r="E168" s="40" t="s">
        <v>238</v>
      </c>
      <c r="F168" s="12" t="s">
        <v>310</v>
      </c>
      <c r="G168" s="12" t="s">
        <v>355</v>
      </c>
      <c r="H168" s="23">
        <f t="shared" si="22"/>
        <v>2617.0693890000002</v>
      </c>
      <c r="I168" s="28">
        <f>ROUND((I146*100/$H$146)*'[2]Акт об оказ услуг'!$E$31/100,3)/1000</f>
        <v>179.67895800000002</v>
      </c>
      <c r="J168" s="28"/>
      <c r="K168" s="28">
        <f>ROUND((K146*100/$H$146)*'[2]Акт об оказ услуг'!$E$31/100,3)/1000</f>
        <v>1301.550009</v>
      </c>
      <c r="L168" s="28">
        <f>ROUND((L146*100/$H$146)*'[2]Акт об оказ услуг'!$E$31/100,3)/1000</f>
        <v>1135.840422</v>
      </c>
      <c r="N168" s="19"/>
      <c r="O168" s="19"/>
      <c r="P168" s="19"/>
      <c r="Q168" s="19"/>
      <c r="R168" s="19"/>
      <c r="S168" s="19"/>
      <c r="T168" s="24" t="s">
        <v>28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E11:E12"/>
    <mergeCell ref="F11:F12"/>
    <mergeCell ref="G11:G12"/>
    <mergeCell ref="H11:H12"/>
    <mergeCell ref="I11:L11"/>
  </mergeCells>
  <printOptions horizontalCentered="1"/>
  <pageMargins left="0.24" right="0.24" top="0.24" bottom="0.24" header="0.24" footer="0.24"/>
  <pageSetup paperSize="9" scale="37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46ф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ValyaTuzov</dc:creator>
  <cp:lastModifiedBy>ValyaTuzov</cp:lastModifiedBy>
  <dcterms:created xsi:type="dcterms:W3CDTF">2025-05-19T12:42:05Z</dcterms:created>
  <dcterms:modified xsi:type="dcterms:W3CDTF">2025-05-19T12:43:09Z</dcterms:modified>
</cp:coreProperties>
</file>