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RV\Share\shareold\share\РЕАЛИЗАЦИЯ ОБЩАЯ\2026\Январь\46ф\"/>
    </mc:Choice>
  </mc:AlternateContent>
  <xr:revisionPtr revIDLastSave="0" documentId="8_{3825BFD8-2DF0-42EA-B8E5-F90EE2B22E74}" xr6:coauthVersionLast="47" xr6:coauthVersionMax="47" xr10:uidLastSave="{00000000-0000-0000-0000-000000000000}"/>
  <bookViews>
    <workbookView xWindow="-120" yWindow="-120" windowWidth="29040" windowHeight="15840" xr2:uid="{F64D17AF-A8B9-4E6C-95CF-EC88EE0E3CF9}"/>
  </bookViews>
  <sheets>
    <sheet name="46ф" sheetId="1" r:id="rId1"/>
  </sheets>
  <externalReferences>
    <externalReference r:id="rId2"/>
  </externalReferences>
  <definedNames>
    <definedName name="_asd" localSheetId="0">#REF!</definedName>
    <definedName name="_asd">#REF!</definedName>
    <definedName name="_CST11">#REF!</definedName>
    <definedName name="_CST12">#REF!</definedName>
    <definedName name="_CST13">#REF!</definedName>
    <definedName name="_CST14">#REF!</definedName>
    <definedName name="_CST15">#REF!</definedName>
    <definedName name="_CST21">#REF!</definedName>
    <definedName name="_CST22">#REF!</definedName>
    <definedName name="_CST23">#REF!</definedName>
    <definedName name="_CST24">#REF!</definedName>
    <definedName name="_CST25">#REF!</definedName>
    <definedName name="_FXA1">#REF!</definedName>
    <definedName name="_FXA11">#REF!</definedName>
    <definedName name="_FXA2">#REF!</definedName>
    <definedName name="_FXA21">#REF!</definedName>
    <definedName name="_IRR1">#REF!</definedName>
    <definedName name="_KRD1">#REF!</definedName>
    <definedName name="_KRD2">#REF!</definedName>
    <definedName name="_LIS1">#REF!</definedName>
    <definedName name="_NPV1">#REF!</definedName>
    <definedName name="_PR11">#REF!</definedName>
    <definedName name="_PR12">#REF!</definedName>
    <definedName name="_PR13">#REF!</definedName>
    <definedName name="_PR14">#REF!</definedName>
    <definedName name="_PR21">#REF!</definedName>
    <definedName name="_PR22">#REF!</definedName>
    <definedName name="_PR23">#REF!</definedName>
    <definedName name="_PR24">#REF!</definedName>
    <definedName name="_RAZ1">#REF!</definedName>
    <definedName name="_RAZ2">#REF!</definedName>
    <definedName name="_RAZ3">#REF!</definedName>
    <definedName name="_SAL1">#REF!</definedName>
    <definedName name="_SAL2">#REF!</definedName>
    <definedName name="_SAL3">#REF!</definedName>
    <definedName name="_SAL4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#REF!</definedName>
    <definedName name="_TXS1">#REF!</definedName>
    <definedName name="_TXS11">#REF!</definedName>
    <definedName name="_TXS2">#REF!</definedName>
    <definedName name="_TXS21">#REF!</definedName>
    <definedName name="_VC1">#REF!</definedName>
    <definedName name="_VC2">#REF!</definedName>
    <definedName name="anscount" hidden="1">1</definedName>
    <definedName name="cash">#REF!</definedName>
    <definedName name="cash1">#REF!</definedName>
    <definedName name="cash2">#REF!</definedName>
    <definedName name="cashforeign">#REF!</definedName>
    <definedName name="cashlocal">#REF!</definedName>
    <definedName name="COST1">#REF!</definedName>
    <definedName name="COST2">#REF!</definedName>
    <definedName name="cur_assets">#REF!</definedName>
    <definedName name="cur_liab">#REF!</definedName>
    <definedName name="data_">#REF!</definedName>
    <definedName name="DPAYB">#REF!</definedName>
    <definedName name="EE_PURCHASE_METHOD_LIST">#REF!</definedName>
    <definedName name="ertw" localSheetId="0">#REF!</definedName>
    <definedName name="ertw">#REF!</definedName>
    <definedName name="Excel_26_1" localSheetId="0">#REF!</definedName>
    <definedName name="Excel_26_1">#REF!</definedName>
    <definedName name="Excel_BuiltIn__FilterDatabase_1" localSheetId="0">#REF!</definedName>
    <definedName name="Excel_BuiltIn__FilterDatabase_1">#REF!</definedName>
    <definedName name="Excel_BuiltIn__FilterDatabase_1_1">#REF!</definedName>
    <definedName name="Excel_BuiltIn__FilterDatabase_2">#REF!</definedName>
    <definedName name="Excel_BuiltIn__FilterDatabase_2_1">#REF!</definedName>
    <definedName name="Excel_BuiltIn__FilterDatabase_2_2">#REF!</definedName>
    <definedName name="Excel_BuiltIn__FilterDatabase_7_1">#REF!</definedName>
    <definedName name="Excel_BuiltIn__FilterDatabase_7_1_1">#REF!</definedName>
    <definedName name="Excel_BuiltIn__FilterDatabase_7_1_1_1">#REF!</definedName>
    <definedName name="Excel_BuiltIn__FilterDatabase_7_1_1_2">#REF!</definedName>
    <definedName name="Excel_BuiltIn__FilterDatabase_7_1_2">#REF!</definedName>
    <definedName name="Excel_BuiltIn_Print_Area">#REF!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1_1_2">#REF!</definedName>
    <definedName name="Excel_BuiltIn_Print_Area_2_1">#REF!</definedName>
    <definedName name="Excel_BuiltIn_Print_Area_2_1_1">#REF!</definedName>
    <definedName name="Excel_BuiltIn_Print_Area_2_1_2">#REF!</definedName>
    <definedName name="Excel_BuiltIn_Print_Area_30">#REF!</definedName>
    <definedName name="Excel_BuiltIn_Print_Area_30_1">#REF!</definedName>
    <definedName name="Excel_BuiltIn_Print_Area_30_2">#REF!</definedName>
    <definedName name="Excel_BuiltIn_Print_Area_4_1_1">#REF!</definedName>
    <definedName name="Excel_BuiltIn_Print_Area_4_1_1_1">#REF!</definedName>
    <definedName name="Excel_BuiltIn_Print_Area_4_1_1_1_1">#REF!</definedName>
    <definedName name="Excel_BuiltIn_Print_Area_4_1_1_2">#REF!</definedName>
    <definedName name="Excel_BuiltIn_Print_Area_4_1_1_2_1">#REF!</definedName>
    <definedName name="Excel_BuiltIn_Print_Area_4_1_1_3">#REF!</definedName>
    <definedName name="Excel_BuiltIn_Print_Area_9_1">#REF!</definedName>
    <definedName name="Excel_BuiltIn_Print_Area_9_1_1">#REF!</definedName>
    <definedName name="Excel_BuiltIn_Print_Area_9_1_2">#REF!</definedName>
    <definedName name="Excel_BuiltIn_Print_Titles_2" localSheetId="0">(#REF!,#REF!)</definedName>
    <definedName name="Excel_BuiltIn_Print_Titles_2">(#REF!,#REF!)</definedName>
    <definedName name="Excel_BuiltIn_Print_Titles_2_1">(#REF!,#REF!)</definedName>
    <definedName name="Excel_BuiltIn_Print_Titles_2_2">(#REF!,#REF!)</definedName>
    <definedName name="Excel_BuiltIn_Print_Titles_26_1">#REF!</definedName>
    <definedName name="Excel_BuiltIn_Print_Titles_26_1_1">#REF!</definedName>
    <definedName name="Excel_BuiltIn_Print_Titles_26_1_2">#REF!</definedName>
    <definedName name="Excel_BuiltIn_Print_Titles_27">#REF!</definedName>
    <definedName name="Excel_BuiltIn_Print_Titles_27_1">#REF!</definedName>
    <definedName name="Excel_BuiltIn_Print_Titles_27_2">#REF!</definedName>
    <definedName name="Excel_BuiltIn_Print_Titles_3">#REF!</definedName>
    <definedName name="Excel_BuiltIn_Print_Titles_30">#REF!</definedName>
    <definedName name="Excel_BuiltIn_Print_Titles_30_1">#REF!</definedName>
    <definedName name="Excel_BuiltIn_Print_Titles_30_2">#REF!</definedName>
    <definedName name="Excel_BuiltIn_Print_Titles_32">#REF!</definedName>
    <definedName name="Excel_BuiltIn_Print_Titles_32_1">#REF!</definedName>
    <definedName name="Excel_BuiltIn_Print_Titles_32_2">#REF!</definedName>
    <definedName name="FIXASSETS1">#REF!</definedName>
    <definedName name="FIXASSETS2">#REF!</definedName>
    <definedName name="god">#REF!</definedName>
    <definedName name="INDASS1">#REF!</definedName>
    <definedName name="INDASS2">#REF!</definedName>
    <definedName name="ISHOD1">#REF!</definedName>
    <definedName name="ISHOD2_1">#REF!</definedName>
    <definedName name="ISHOD2_2">#REF!</definedName>
    <definedName name="koeff1">#REF!</definedName>
    <definedName name="koeff2">#REF!</definedName>
    <definedName name="koeff3">#REF!</definedName>
    <definedName name="koeff4">#REF!</definedName>
    <definedName name="koeff5">#REF!</definedName>
    <definedName name="KREDIT1">#REF!</definedName>
    <definedName name="KREDIT2">#REF!</definedName>
    <definedName name="labor_costs">#REF!</definedName>
    <definedName name="Language">#REF!</definedName>
    <definedName name="lastcolumn">#REF!</definedName>
    <definedName name="LISING1">#REF!</definedName>
    <definedName name="LIST_OKOPF_DATA">#REF!</definedName>
    <definedName name="logic">#REF!</definedName>
    <definedName name="MAXWC">#REF!</definedName>
    <definedName name="Method">#REF!</definedName>
    <definedName name="MINCASH">#REF!</definedName>
    <definedName name="minlabor_costs">#REF!</definedName>
    <definedName name="MINPROFIT">#REF!</definedName>
    <definedName name="MO_LIST_18">#REF!</definedName>
    <definedName name="MO_LIST_25">#REF!</definedName>
    <definedName name="Money1">#REF!</definedName>
    <definedName name="Money11">#REF!</definedName>
    <definedName name="Money2">#REF!</definedName>
    <definedName name="Money21">#REF!</definedName>
    <definedName name="MoneyR">#REF!</definedName>
    <definedName name="MONTH">#REF!</definedName>
    <definedName name="MONTH_LIST">#REF!</definedName>
    <definedName name="MR_LIST" localSheetId="0">#REF!</definedName>
    <definedName name="MR_LIST">#REF!</definedName>
    <definedName name="npi">#REF!</definedName>
    <definedName name="NPVR">#REF!</definedName>
    <definedName name="ORG" localSheetId="0">#REF!</definedName>
    <definedName name="org">#REF!</definedName>
    <definedName name="OTCST1">#REF!</definedName>
    <definedName name="OTCST2">#REF!</definedName>
    <definedName name="OTCST3">#REF!</definedName>
    <definedName name="OTHER_COST2">#REF!</definedName>
    <definedName name="OTHER_COST3">#REF!</definedName>
    <definedName name="OTHERCOST1">#REF!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2_Protect" localSheetId="0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ARAM1_1" localSheetId="0">#REF!</definedName>
    <definedName name="PARAM1_1">#REF!</definedName>
    <definedName name="PARAM1_2" localSheetId="0">#REF!</definedName>
    <definedName name="PARAM1_2">#REF!</definedName>
    <definedName name="PARAM2" localSheetId="0">#REF!</definedName>
    <definedName name="PARAM2">#REF!</definedName>
    <definedName name="PARSENS1_1">#REF!</definedName>
    <definedName name="PARSENS1_2">#REF!</definedName>
    <definedName name="PARSENS2">#REF!</definedName>
    <definedName name="PERIOD">#REF!</definedName>
    <definedName name="pi">#REF!</definedName>
    <definedName name="PRINT_SENS">#REF!</definedName>
    <definedName name="PRO" localSheetId="0">#REF!</definedName>
    <definedName name="PRO">#REF!</definedName>
    <definedName name="PROD1">#REF!</definedName>
    <definedName name="PROD2">#REF!</definedName>
    <definedName name="project">#REF!</definedName>
    <definedName name="PROT_22" localSheetId="0">P3_PROT_22,P4_PROT_22,P5_PROT_22</definedName>
    <definedName name="PROT_22">P3_PROT_22,P4_PROT_22,P5_PROT_22</definedName>
    <definedName name="RAZMER1" localSheetId="0">#REF!</definedName>
    <definedName name="RAZMER1">#REF!</definedName>
    <definedName name="RAZMER2" localSheetId="0">#REF!</definedName>
    <definedName name="RAZMER2">#REF!</definedName>
    <definedName name="RAZMER3" localSheetId="0">#REF!</definedName>
    <definedName name="RAZMER3">#REF!</definedName>
    <definedName name="region_name">#REF!</definedName>
    <definedName name="Rep_cur">#REF!</definedName>
    <definedName name="REPORT_TYPE_LIST">#REF!</definedName>
    <definedName name="revenues">#REF!</definedName>
    <definedName name="SALAR1">#REF!</definedName>
    <definedName name="SALAR2">#REF!</definedName>
    <definedName name="SALAR3">#REF!</definedName>
    <definedName name="SALAR4">#REF!</definedName>
    <definedName name="SAPBEXrevision" hidden="1">1</definedName>
    <definedName name="SAPBEXsysID" hidden="1">"BW2"</definedName>
    <definedName name="SAPBEXwbID" hidden="1">"479GSPMTNK9HM4ZSIVE5K2SH6"</definedName>
    <definedName name="SCOPE_16_PRT" localSheetId="0">P1_SCOPE_16_PRT,P2_SCOPE_16_PRT</definedName>
    <definedName name="SCOPE_16_PRT">P1_SCOPE_16_PRT,P2_SCOPE_16_PRT</definedName>
    <definedName name="Scope_17_PRT" localSheetId="0">P1_SCOPE_16_PRT,P2_SCOPE_16_PRT</definedName>
    <definedName name="Scope_17_PRT">P1_SCOPE_16_PRT,P2_SCOPE_16_PRT</definedName>
    <definedName name="SCOPE_PER_PRT" localSheetId="0">P5_SCOPE_PER_PRT,P6_SCOPE_PER_PRT,P7_SCOPE_PER_PRT,P8_SCOPE_PER_PRT</definedName>
    <definedName name="SCOPE_PER_PRT">P5_SCOPE_PER_PRT,P6_SCOPE_PER_PRT,P7_SCOPE_PER_PRT,P8_SCOPE_PER_PRT</definedName>
    <definedName name="SCOPE_SV_PRT" localSheetId="0">P1_SCOPE_SV_PRT,P2_SCOPE_SV_PRT,P3_SCOPE_SV_PRT</definedName>
    <definedName name="SCOPE_SV_PRT">P1_SCOPE_SV_PRT,P2_SCOPE_SV_PRT,P3_SCOPE_SV_PRT</definedName>
    <definedName name="SECTION_EE_ISSUE_ENR_INCOME_ADJACENT_NET_ADD_HL">'46ф'!$E$31</definedName>
    <definedName name="SECTION_EE_ISSUE_ENR_INCOME_ADJACENT_NET_START_ROW">'46ф'!$E$24</definedName>
    <definedName name="SECTION_EE_ISSUE_ENR_INCOME_GEN_ADD_HL">'46ф'!$E$19</definedName>
    <definedName name="SECTION_EE_ISSUE_ENR_INCOME_GEN_START_ROW">'46ф'!$E$18</definedName>
    <definedName name="SECTION_EE_ISSUE_ENR_INCOME_NON_NET_ADD_HL">'46ф'!$E$22</definedName>
    <definedName name="SECTION_EE_ISSUE_ENR_INCOME_NON_NET_START_ROW">'46ф'!$E$21</definedName>
    <definedName name="SECTION_EE_ISSUE_ENR_OUTCOME_ADJACENT_NET_ADD_HL">'46ф'!$E$53</definedName>
    <definedName name="SECTION_EE_ISSUE_ENR_OUTCOME_ADJACENT_NET_START_ROW">'46ф'!$E$45</definedName>
    <definedName name="SECTION_EE_ISSUE_IMPORT_TAG_AREA">'46ф'!$H$3:$T$3</definedName>
    <definedName name="SECTION_EE_ISSUE_NUMERIC_AREA">'46ф'!$H$14:$L$170</definedName>
    <definedName name="SECTION_EE_ISSUE_PWR_INCOME_ADJACENT_NET_ADD_HL">'46ф'!$E$80</definedName>
    <definedName name="SECTION_EE_ISSUE_PWR_INCOME_ADJACENT_NET_START_ROW">'46ф'!$E$73</definedName>
    <definedName name="SECTION_EE_ISSUE_PWR_INCOME_GEN_ADD_HL">'46ф'!$E$68</definedName>
    <definedName name="SECTION_EE_ISSUE_PWR_INCOME_GEN_START_ROW">'46ф'!$E$67</definedName>
    <definedName name="SECTION_EE_ISSUE_PWR_INCOME_NON_NET_ADD_HL">'46ф'!$E$71</definedName>
    <definedName name="SECTION_EE_ISSUE_PWR_INCOME_NON_NET_START_ROW">'46ф'!$E$70</definedName>
    <definedName name="SECTION_EE_ISSUE_PWR_OUTCOME_ADJACENT_NET_ADD_HL">'46ф'!$E$102</definedName>
    <definedName name="SECTION_EE_ISSUE_PWR_OUTCOME_ADJACENT_NET_START_ROW">'46ф'!$E$94</definedName>
    <definedName name="SECTION_EE_ISSUE_ROW_CODE_AREA">'46ф'!$G$14:$G$170</definedName>
    <definedName name="SECTION_EE_ISSUE_ROW_TYPE_COLUMN">'46ф'!$T$13</definedName>
    <definedName name="SECTION_EE_ISSUE_SLPR_DELETE_COLUMN">'46ф'!$C$13</definedName>
    <definedName name="SECTION_EE_ISSUE_SLPR_INN_COLUMN">'46ф'!$Q$13</definedName>
    <definedName name="SECTION_EE_ISSUE_SLPR_KPP_COLUMN">'46ф'!$R$13</definedName>
    <definedName name="SECTION_EE_ISSUE_SLPR_NAME_COLUMN">'46ф'!$O$13</definedName>
    <definedName name="SECTION_EE_ISSUE_SLPR_NUMBER_COLUMN">'46ф'!$N$13</definedName>
    <definedName name="SECTION_EE_ISSUE_SLPR_OGRN_COLUMN">'46ф'!$P$13</definedName>
    <definedName name="SECTION_EE_ISSUE_SLPR_SOURCE_COLUMN">'46ф'!$S$13</definedName>
    <definedName name="SECTION_EE_ISSUE_SUPPLIER_COLUMN">'46ф'!$E$13</definedName>
    <definedName name="SECTION_I_A_IMPORT_TAG_AREA">#REF!</definedName>
    <definedName name="SECTION_I_A_NUMERIC_AREA">#REF!</definedName>
    <definedName name="SECTION_I_A_PC_MARKER_AREA">#REF!</definedName>
    <definedName name="SECTION_I_A_V_MARKER_AREA">#REF!</definedName>
    <definedName name="SECTION_I_B_IMPORT_TAG_AREA">#REF!</definedName>
    <definedName name="SECTION_I_B_NUMERIC_AREA">#REF!</definedName>
    <definedName name="SECTION_I_B_PC_MARKER_AREA">#REF!</definedName>
    <definedName name="SECTION_II_A_IMPORT_TAG_AREA">#REF!</definedName>
    <definedName name="SECTION_II_A_NUMERIC_AREA">#REF!</definedName>
    <definedName name="SECTION_II_A_V_MARKER_AREA">#REF!</definedName>
    <definedName name="SECTION_II_B_IMPORT_TAG_AREA">#REF!</definedName>
    <definedName name="SECTION_II_B_NUMERIC_AREA">#REF!</definedName>
    <definedName name="SECTION_III_IMPORT_TAG_AREA">#REF!</definedName>
    <definedName name="SECTION_III_NUMERIC_AREA">#REF!</definedName>
    <definedName name="SECTION_IV_IMPORT_TAG_AREA">#REF!</definedName>
    <definedName name="SECTION_IV_NUMERIC_AREA">#REF!</definedName>
    <definedName name="SENSTAB1">#REF!</definedName>
    <definedName name="SENSTAB2">#REF!</definedName>
    <definedName name="social">#REF!</definedName>
    <definedName name="SPAYB">#REF!</definedName>
    <definedName name="SUMMBLOCK">#REF!</definedName>
    <definedName name="T2.1_Protect" localSheetId="0">P4_T2.1_Protect,P5_T2.1_Protect,P6_T2.1_Protect,P7_T2.1_Protect</definedName>
    <definedName name="T2.1_Protect">P4_T2.1_Protect,P5_T2.1_Protect,P6_T2.1_Protect,P7_T2.1_Protect</definedName>
    <definedName name="T2_1_Protect" localSheetId="0">P4_T2_1_Protect,P5_T2_1_Protect,P6_T2_1_Protect,P7_T2_1_Protect</definedName>
    <definedName name="T2_1_Protect">P4_T2_1_Protect,P5_T2_1_Protect,P6_T2_1_Protect,P7_T2_1_Protect</definedName>
    <definedName name="T2_2_Protect" localSheetId="0">P4_T2_2_Protect,P5_T2_2_Protect,P6_T2_2_Protect,P7_T2_2_Protect</definedName>
    <definedName name="T2_2_Protect">P4_T2_2_Protect,P5_T2_2_Protect,P6_T2_2_Protect,P7_T2_2_Protect</definedName>
    <definedName name="T2_DiapProt" localSheetId="0">P1_T2_DiapProt,P2_T2_DiapProt</definedName>
    <definedName name="T2_DiapProt">P1_T2_DiapProt,P2_T2_DiapProt</definedName>
    <definedName name="T2_Protect" localSheetId="0">P4_T2_Protect,P5_T2_Protect,P6_T2_Protect</definedName>
    <definedName name="T2_Protect">P4_T2_Protect,P5_T2_Protect,P6_T2_Protect</definedName>
    <definedName name="T6_Protect" localSheetId="0">P1_T6_Protect,P2_T6_Protect</definedName>
    <definedName name="T6_Protect">P1_T6_Protect,P2_T6_Protect</definedName>
    <definedName name="tab0">#REF!</definedName>
    <definedName name="TAX_SYSTEM_LIST">#REF!</definedName>
    <definedName name="TAXE1">#REF!</definedName>
    <definedName name="TAXE2">#REF!</definedName>
    <definedName name="TOTWC">#REF!</definedName>
    <definedName name="VAT">#REF!</definedName>
    <definedName name="version">#REF!</definedName>
    <definedName name="YEAR" localSheetId="0">#REF!</definedName>
    <definedName name="YEAR">#REF!</definedName>
    <definedName name="YES_NO">#REF!</definedName>
    <definedName name="до" localSheetId="0">#REF!</definedName>
    <definedName name="до">#REF!</definedName>
    <definedName name="Документ" localSheetId="0">#REF!</definedName>
    <definedName name="Документ">#REF!</definedName>
    <definedName name="документ1" localSheetId="0">#REF!</definedName>
    <definedName name="документ1">#REF!</definedName>
    <definedName name="КОЛИЧЕСТВО" localSheetId="0">COLUMNS([0]!ЛИСТЫ)</definedName>
    <definedName name="КОЛИЧЕСТВО">COLUMNS(ЛИСТЫ)</definedName>
    <definedName name="ЛИСТ.ИМЯ" localSheetId="0">MID('46ф'!ЛИСТ.СПИСОК,SEARCH("]",'46ф'!ЛИСТ.СПИСОК)+2,31)</definedName>
    <definedName name="ЛИСТ.ИМЯ">MID(ЛИСТ.СПИСОК,SEARCH("]",ЛИСТ.СПИСОК)+2,31)</definedName>
    <definedName name="ЛИСТ.СПИСОК" localSheetId="0">SUBSTITUTE(INDEX([0]!ЛИСТЫ,ТСТРОКА),"]","]'")</definedName>
    <definedName name="ЛИСТ.СПИСОК">SUBSTITUTE(INDEX(ЛИСТЫ,ТСТРОКА),"]","]'")</definedName>
    <definedName name="ооо" localSheetId="0">#REF!</definedName>
    <definedName name="ооо">#REF!</definedName>
    <definedName name="оооо" localSheetId="0">#REF!</definedName>
    <definedName name="оооо">#REF!</definedName>
    <definedName name="оооооо">#REF!</definedName>
    <definedName name="п" localSheetId="0">(#REF!,#REF!)</definedName>
    <definedName name="п">(#REF!,#REF!)</definedName>
    <definedName name="подконтр" localSheetId="0">(#REF!,#REF!)</definedName>
    <definedName name="подконтр">(#REF!,#REF!)</definedName>
    <definedName name="ПРОВЕРКА" localSheetId="0">ТСТРОКА&lt;='46ф'!КОЛИЧЕСТВО</definedName>
    <definedName name="ПРОВЕРКА">ТСТРОКА&lt;=КОЛИЧЕСТВО</definedName>
    <definedName name="Проц1">#REF!</definedName>
    <definedName name="ПроцИзПр1">#REF!</definedName>
    <definedName name="р">#REF!</definedName>
    <definedName name="рр">#REF!</definedName>
    <definedName name="ррр">#REF!</definedName>
    <definedName name="рррр">#REF!</definedName>
    <definedName name="ррррр">#REF!</definedName>
    <definedName name="рррррр">#REF!</definedName>
    <definedName name="рррррррр">#REF!</definedName>
    <definedName name="рррррррррр">#REF!</definedName>
    <definedName name="рррррррррррр">#REF!</definedName>
    <definedName name="ррррррррррррр">#REF!</definedName>
    <definedName name="ррррррррррррррр" localSheetId="0">(#REF!,#REF!)</definedName>
    <definedName name="ррррррррррррррр">(#REF!,#REF!)</definedName>
    <definedName name="рррррррррррррррр" localSheetId="0">#REF!</definedName>
    <definedName name="рррррррррррррррр">#REF!</definedName>
    <definedName name="ррррррррррррррррррррр">#REF!</definedName>
    <definedName name="ррррррррррррррррррррррррр">#REF!</definedName>
    <definedName name="рррррррррррррррррррррррррррррр">#REF!</definedName>
    <definedName name="саааа">#REF!</definedName>
    <definedName name="саааа_1">#REF!</definedName>
    <definedName name="саааа_2">#REF!</definedName>
    <definedName name="СтНПр1">#REF!</definedName>
    <definedName name="ТСТРОКА">ROW()-2</definedName>
    <definedName name="ФИОПотребитель" localSheetId="0">#REF!</definedName>
    <definedName name="ФИОПотребитель">#REF!</definedName>
    <definedName name="ФИОРУК" localSheetId="0">#REF!</definedName>
    <definedName name="ФИОРУК">#REF!</definedName>
    <definedName name="ЧП1">#REF!</definedName>
    <definedName name="эж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8" i="1" l="1"/>
  <c r="H167" i="1"/>
  <c r="J166" i="1"/>
  <c r="H165" i="1"/>
  <c r="H164" i="1"/>
  <c r="H163" i="1"/>
  <c r="L162" i="1"/>
  <c r="K162" i="1"/>
  <c r="J162" i="1"/>
  <c r="I162" i="1"/>
  <c r="H162" i="1" s="1"/>
  <c r="H161" i="1"/>
  <c r="H160" i="1"/>
  <c r="L159" i="1"/>
  <c r="K159" i="1"/>
  <c r="J159" i="1"/>
  <c r="I159" i="1"/>
  <c r="H159" i="1" s="1"/>
  <c r="H158" i="1"/>
  <c r="L157" i="1"/>
  <c r="K157" i="1"/>
  <c r="J157" i="1"/>
  <c r="I157" i="1"/>
  <c r="H157" i="1" s="1"/>
  <c r="L156" i="1"/>
  <c r="K156" i="1"/>
  <c r="J156" i="1"/>
  <c r="I156" i="1"/>
  <c r="H156" i="1" s="1"/>
  <c r="H155" i="1"/>
  <c r="H154" i="1"/>
  <c r="H153" i="1"/>
  <c r="L152" i="1"/>
  <c r="K152" i="1"/>
  <c r="J152" i="1"/>
  <c r="I152" i="1"/>
  <c r="H152" i="1"/>
  <c r="H151" i="1"/>
  <c r="L150" i="1"/>
  <c r="K150" i="1"/>
  <c r="J150" i="1"/>
  <c r="H150" i="1" s="1"/>
  <c r="I150" i="1"/>
  <c r="L148" i="1"/>
  <c r="K148" i="1"/>
  <c r="I148" i="1"/>
  <c r="L147" i="1"/>
  <c r="L169" i="1" s="1"/>
  <c r="K147" i="1"/>
  <c r="K169" i="1" s="1"/>
  <c r="I147" i="1"/>
  <c r="I169" i="1" s="1"/>
  <c r="H147" i="1"/>
  <c r="L146" i="1"/>
  <c r="K146" i="1"/>
  <c r="J146" i="1"/>
  <c r="I146" i="1"/>
  <c r="H146" i="1"/>
  <c r="H145" i="1"/>
  <c r="L144" i="1"/>
  <c r="K144" i="1"/>
  <c r="J144" i="1"/>
  <c r="I144" i="1"/>
  <c r="H144" i="1" s="1"/>
  <c r="H143" i="1"/>
  <c r="H142" i="1"/>
  <c r="H141" i="1"/>
  <c r="L140" i="1"/>
  <c r="K140" i="1"/>
  <c r="J140" i="1"/>
  <c r="I140" i="1"/>
  <c r="H140" i="1" s="1"/>
  <c r="H139" i="1"/>
  <c r="H138" i="1"/>
  <c r="H137" i="1"/>
  <c r="H136" i="1"/>
  <c r="H135" i="1"/>
  <c r="H134" i="1"/>
  <c r="L133" i="1"/>
  <c r="L126" i="1" s="1"/>
  <c r="L124" i="1" s="1"/>
  <c r="L123" i="1" s="1"/>
  <c r="K133" i="1"/>
  <c r="K126" i="1" s="1"/>
  <c r="K124" i="1" s="1"/>
  <c r="K123" i="1" s="1"/>
  <c r="J133" i="1"/>
  <c r="J126" i="1" s="1"/>
  <c r="J124" i="1" s="1"/>
  <c r="J123" i="1" s="1"/>
  <c r="I133" i="1"/>
  <c r="H132" i="1"/>
  <c r="H131" i="1"/>
  <c r="L130" i="1"/>
  <c r="K130" i="1"/>
  <c r="J130" i="1"/>
  <c r="I130" i="1"/>
  <c r="H130" i="1"/>
  <c r="H129" i="1"/>
  <c r="H128" i="1"/>
  <c r="L127" i="1"/>
  <c r="K127" i="1"/>
  <c r="J127" i="1"/>
  <c r="I127" i="1"/>
  <c r="H127" i="1"/>
  <c r="H125" i="1"/>
  <c r="H122" i="1"/>
  <c r="H121" i="1"/>
  <c r="H120" i="1"/>
  <c r="L119" i="1"/>
  <c r="K119" i="1"/>
  <c r="J119" i="1"/>
  <c r="I119" i="1"/>
  <c r="H119" i="1" s="1"/>
  <c r="H118" i="1"/>
  <c r="L117" i="1"/>
  <c r="K117" i="1"/>
  <c r="J117" i="1"/>
  <c r="I117" i="1"/>
  <c r="H117" i="1" s="1"/>
  <c r="H115" i="1"/>
  <c r="H114" i="1"/>
  <c r="H108" i="1"/>
  <c r="H106" i="1"/>
  <c r="H105" i="1"/>
  <c r="H103" i="1"/>
  <c r="D100" i="1"/>
  <c r="D99" i="1"/>
  <c r="D98" i="1"/>
  <c r="D97" i="1"/>
  <c r="D95" i="1"/>
  <c r="H92" i="1"/>
  <c r="H91" i="1"/>
  <c r="H89" i="1"/>
  <c r="H88" i="1"/>
  <c r="H86" i="1"/>
  <c r="H85" i="1"/>
  <c r="H83" i="1"/>
  <c r="J81" i="1"/>
  <c r="I81" i="1"/>
  <c r="D79" i="1"/>
  <c r="D78" i="1"/>
  <c r="D77" i="1"/>
  <c r="D76" i="1"/>
  <c r="D75" i="1"/>
  <c r="D74" i="1"/>
  <c r="L69" i="1"/>
  <c r="K69" i="1"/>
  <c r="H69" i="1" s="1"/>
  <c r="J69" i="1"/>
  <c r="I69" i="1"/>
  <c r="L66" i="1"/>
  <c r="K66" i="1"/>
  <c r="J66" i="1"/>
  <c r="I66" i="1"/>
  <c r="H66" i="1"/>
  <c r="H59" i="1"/>
  <c r="AC58" i="1"/>
  <c r="H57" i="1"/>
  <c r="H56" i="1"/>
  <c r="H55" i="1"/>
  <c r="H54" i="1"/>
  <c r="K52" i="1"/>
  <c r="K51" i="1"/>
  <c r="D51" i="1"/>
  <c r="K50" i="1"/>
  <c r="D50" i="1"/>
  <c r="K49" i="1"/>
  <c r="D49" i="1"/>
  <c r="L48" i="1"/>
  <c r="K48" i="1"/>
  <c r="D48" i="1"/>
  <c r="K47" i="1"/>
  <c r="I47" i="1"/>
  <c r="D47" i="1"/>
  <c r="X46" i="1"/>
  <c r="Z113" i="1" s="1"/>
  <c r="K46" i="1"/>
  <c r="D46" i="1"/>
  <c r="U44" i="1"/>
  <c r="L44" i="1"/>
  <c r="J44" i="1"/>
  <c r="H43" i="1"/>
  <c r="H42" i="1"/>
  <c r="U41" i="1"/>
  <c r="U38" i="1" s="1"/>
  <c r="L41" i="1"/>
  <c r="K41" i="1"/>
  <c r="J41" i="1"/>
  <c r="I41" i="1"/>
  <c r="H40" i="1"/>
  <c r="H39" i="1"/>
  <c r="L38" i="1"/>
  <c r="J38" i="1"/>
  <c r="H37" i="1"/>
  <c r="H36" i="1"/>
  <c r="H35" i="1"/>
  <c r="H34" i="1"/>
  <c r="H33" i="1"/>
  <c r="L32" i="1"/>
  <c r="H32" i="1" s="1"/>
  <c r="K32" i="1"/>
  <c r="J32" i="1"/>
  <c r="I32" i="1"/>
  <c r="K30" i="1"/>
  <c r="H30" i="1"/>
  <c r="D30" i="1"/>
  <c r="I29" i="1"/>
  <c r="H29" i="1"/>
  <c r="D29" i="1"/>
  <c r="K28" i="1"/>
  <c r="H28" i="1"/>
  <c r="D28" i="1"/>
  <c r="K27" i="1"/>
  <c r="H27" i="1"/>
  <c r="D27" i="1"/>
  <c r="K26" i="1"/>
  <c r="H26" i="1"/>
  <c r="D26" i="1"/>
  <c r="L25" i="1"/>
  <c r="K25" i="1"/>
  <c r="J25" i="1"/>
  <c r="I25" i="1"/>
  <c r="D25" i="1"/>
  <c r="L23" i="1"/>
  <c r="K23" i="1"/>
  <c r="L20" i="1"/>
  <c r="K20" i="1"/>
  <c r="J20" i="1"/>
  <c r="I20" i="1"/>
  <c r="H20" i="1"/>
  <c r="L17" i="1"/>
  <c r="K17" i="1"/>
  <c r="J17" i="1"/>
  <c r="I17" i="1"/>
  <c r="H17" i="1"/>
  <c r="I16" i="1"/>
  <c r="V15" i="1"/>
  <c r="L15" i="1"/>
  <c r="K15" i="1"/>
  <c r="H148" i="1" l="1"/>
  <c r="I170" i="1" s="1"/>
  <c r="H169" i="1"/>
  <c r="H133" i="1"/>
  <c r="I126" i="1"/>
  <c r="K58" i="1"/>
  <c r="L58" i="1"/>
  <c r="I58" i="1"/>
  <c r="J58" i="1"/>
  <c r="H52" i="1"/>
  <c r="H51" i="1"/>
  <c r="H50" i="1"/>
  <c r="H49" i="1"/>
  <c r="H48" i="1"/>
  <c r="I44" i="1"/>
  <c r="H47" i="1"/>
  <c r="K113" i="1"/>
  <c r="J113" i="1"/>
  <c r="I113" i="1"/>
  <c r="H113" i="1" s="1"/>
  <c r="H46" i="1"/>
  <c r="K44" i="1"/>
  <c r="K38" i="1" s="1"/>
  <c r="H41" i="1"/>
  <c r="J23" i="1"/>
  <c r="J15" i="1" s="1"/>
  <c r="J62" i="1" s="1"/>
  <c r="I23" i="1"/>
  <c r="H25" i="1"/>
  <c r="I15" i="1"/>
  <c r="H16" i="1"/>
  <c r="K170" i="1" l="1"/>
  <c r="L170" i="1"/>
  <c r="L168" i="1" s="1"/>
  <c r="L166" i="1" s="1"/>
  <c r="I124" i="1"/>
  <c r="H126" i="1"/>
  <c r="K60" i="1"/>
  <c r="K61" i="1"/>
  <c r="L62" i="1"/>
  <c r="L107" i="1"/>
  <c r="L60" i="1"/>
  <c r="L61" i="1"/>
  <c r="I60" i="1"/>
  <c r="I61" i="1"/>
  <c r="H58" i="1"/>
  <c r="J60" i="1"/>
  <c r="J61" i="1"/>
  <c r="H44" i="1"/>
  <c r="I38" i="1"/>
  <c r="H38" i="1" s="1"/>
  <c r="I62" i="1"/>
  <c r="H15" i="1"/>
  <c r="K62" i="1"/>
  <c r="H23" i="1"/>
  <c r="I168" i="1"/>
  <c r="I123" i="1" l="1"/>
  <c r="H123" i="1" s="1"/>
  <c r="H124" i="1"/>
  <c r="I109" i="1"/>
  <c r="H60" i="1"/>
  <c r="I65" i="1"/>
  <c r="I96" i="1"/>
  <c r="K97" i="1"/>
  <c r="K98" i="1"/>
  <c r="I74" i="1"/>
  <c r="J74" i="1"/>
  <c r="I90" i="1"/>
  <c r="K95" i="1"/>
  <c r="K99" i="1"/>
  <c r="K100" i="1"/>
  <c r="K101" i="1"/>
  <c r="X16" i="1"/>
  <c r="L74" i="1"/>
  <c r="K90" i="1"/>
  <c r="K96" i="1"/>
  <c r="L90" i="1"/>
  <c r="K74" i="1"/>
  <c r="K75" i="1"/>
  <c r="J90" i="1"/>
  <c r="L97" i="1"/>
  <c r="K76" i="1"/>
  <c r="L77" i="1"/>
  <c r="L78" i="1"/>
  <c r="J79" i="1"/>
  <c r="L98" i="1"/>
  <c r="J101" i="1"/>
  <c r="K77" i="1"/>
  <c r="K78" i="1"/>
  <c r="K82" i="1"/>
  <c r="J95" i="1"/>
  <c r="L96" i="1"/>
  <c r="L99" i="1"/>
  <c r="J104" i="1"/>
  <c r="J65" i="1"/>
  <c r="K65" i="1"/>
  <c r="L65" i="1"/>
  <c r="I79" i="1"/>
  <c r="I95" i="1"/>
  <c r="I97" i="1"/>
  <c r="J97" i="1"/>
  <c r="I98" i="1"/>
  <c r="J98" i="1"/>
  <c r="I76" i="1"/>
  <c r="L76" i="1"/>
  <c r="J77" i="1"/>
  <c r="L79" i="1"/>
  <c r="L100" i="1"/>
  <c r="I78" i="1"/>
  <c r="H78" i="1" s="1"/>
  <c r="L84" i="1"/>
  <c r="J99" i="1"/>
  <c r="J100" i="1"/>
  <c r="L75" i="1"/>
  <c r="L95" i="1"/>
  <c r="J96" i="1"/>
  <c r="I99" i="1"/>
  <c r="I104" i="1"/>
  <c r="U58" i="1"/>
  <c r="V55" i="1" s="1"/>
  <c r="J75" i="1"/>
  <c r="J78" i="1"/>
  <c r="I101" i="1"/>
  <c r="I75" i="1"/>
  <c r="J76" i="1"/>
  <c r="I77" i="1"/>
  <c r="K79" i="1"/>
  <c r="I100" i="1"/>
  <c r="L101" i="1"/>
  <c r="I166" i="1"/>
  <c r="H166" i="1" s="1"/>
  <c r="H168" i="1"/>
  <c r="K109" i="1"/>
  <c r="L109" i="1"/>
  <c r="L110" i="1" s="1"/>
  <c r="H61" i="1"/>
  <c r="H62" i="1"/>
  <c r="J109" i="1"/>
  <c r="K168" i="1"/>
  <c r="K166" i="1" s="1"/>
  <c r="H170" i="1"/>
  <c r="K107" i="1"/>
  <c r="K110" i="1" s="1"/>
  <c r="I107" i="1"/>
  <c r="J107" i="1"/>
  <c r="J110" i="1" s="1"/>
  <c r="H65" i="1" l="1"/>
  <c r="I64" i="1"/>
  <c r="I72" i="1"/>
  <c r="H74" i="1"/>
  <c r="H90" i="1"/>
  <c r="K81" i="1"/>
  <c r="H82" i="1"/>
  <c r="I93" i="1"/>
  <c r="I87" i="1" s="1"/>
  <c r="H87" i="1" s="1"/>
  <c r="H95" i="1"/>
  <c r="H84" i="1"/>
  <c r="L81" i="1"/>
  <c r="H107" i="1"/>
  <c r="I110" i="1"/>
  <c r="H110" i="1" s="1"/>
  <c r="H79" i="1"/>
  <c r="H97" i="1"/>
  <c r="H98" i="1"/>
  <c r="H76" i="1"/>
  <c r="L93" i="1"/>
  <c r="L87" i="1" s="1"/>
  <c r="H99" i="1"/>
  <c r="H104" i="1"/>
  <c r="H101" i="1"/>
  <c r="H75" i="1"/>
  <c r="H77" i="1"/>
  <c r="H100" i="1"/>
  <c r="L72" i="1"/>
  <c r="L64" i="1" s="1"/>
  <c r="J93" i="1"/>
  <c r="J87" i="1" s="1"/>
  <c r="H109" i="1"/>
  <c r="J72" i="1"/>
  <c r="J64" i="1" s="1"/>
  <c r="J111" i="1" s="1"/>
  <c r="K93" i="1"/>
  <c r="K87" i="1" s="1"/>
  <c r="K72" i="1"/>
  <c r="K64" i="1" s="1"/>
  <c r="K111" i="1" s="1"/>
  <c r="H96" i="1"/>
  <c r="I111" i="1" l="1"/>
  <c r="H64" i="1"/>
  <c r="H81" i="1"/>
  <c r="H93" i="1"/>
  <c r="L111" i="1"/>
  <c r="H72" i="1"/>
  <c r="H111" i="1" l="1"/>
</calcChain>
</file>

<file path=xl/sharedStrings.xml><?xml version="1.0" encoding="utf-8"?>
<sst xmlns="http://schemas.openxmlformats.org/spreadsheetml/2006/main" count="869" uniqueCount="358">
  <si>
    <t>issueTtl</t>
  </si>
  <si>
    <t>issueHV</t>
  </si>
  <si>
    <t>issueAV1</t>
  </si>
  <si>
    <t>issueAV2</t>
  </si>
  <si>
    <t>issueLV</t>
  </si>
  <si>
    <t>splrNumber</t>
  </si>
  <si>
    <t>splrName</t>
  </si>
  <si>
    <t>splrOgrn</t>
  </si>
  <si>
    <t>splrInn</t>
  </si>
  <si>
    <t>splrKpp</t>
  </si>
  <si>
    <t>splrSource</t>
  </si>
  <si>
    <t>rowType</t>
  </si>
  <si>
    <t>Сведения об отпуске (передаче) электроэнергии распределительными сетевыми организациями отдельным категориям потребителей</t>
  </si>
  <si>
    <t>ООО «СК «Тесла»</t>
  </si>
  <si>
    <t>Коды по ОКЕИ: 1000 киловатт-часов – 245, мегаватт – 215, тысяча рублей – 384</t>
  </si>
  <si>
    <t>№ п/п</t>
  </si>
  <si>
    <t>Потребители</t>
  </si>
  <si>
    <t>Единица измерения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</si>
  <si>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</si>
  <si>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</si>
  <si>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</si>
  <si>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</si>
  <si>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</si>
  <si>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</si>
  <si>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</si>
  <si>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</t>
  </si>
  <si>
    <t>1</t>
  </si>
  <si>
    <t>Поступление в сеть из других организаций:</t>
  </si>
  <si>
    <t>тыс.кВт*ч</t>
  </si>
  <si>
    <t>STATIC</t>
  </si>
  <si>
    <t>1.1</t>
  </si>
  <si>
    <t>из сетей ПАО "ФСК ЕЭС"</t>
  </si>
  <si>
    <t>1.2</t>
  </si>
  <si>
    <t>от генерирующих компаний и блок-станций:</t>
  </si>
  <si>
    <t>0</t>
  </si>
  <si>
    <t>Добавить организацию</t>
  </si>
  <si>
    <t>INSERT.ENR.INCOME.GEN</t>
  </si>
  <si>
    <t>1.3</t>
  </si>
  <si>
    <t>от несетевых организаций:</t>
  </si>
  <si>
    <t>230</t>
  </si>
  <si>
    <t>INSERT.ENR.INCOME.NON.NET</t>
  </si>
  <si>
    <t>1.4</t>
  </si>
  <si>
    <t>от смежных сетевых организаций:</t>
  </si>
  <si>
    <t>430</t>
  </si>
  <si>
    <t>×</t>
  </si>
  <si>
    <t>филиал ПАО «Россети Юг» - «Ростовэнерго»</t>
  </si>
  <si>
    <t>1076164009096</t>
  </si>
  <si>
    <t>6164266561</t>
  </si>
  <si>
    <t>616402001</t>
  </si>
  <si>
    <t>RST_ORG</t>
  </si>
  <si>
    <t>DYNAMIC.ENR.INCOME.ADJACENT.NET</t>
  </si>
  <si>
    <t>АО «Донэнерго»</t>
  </si>
  <si>
    <t>2</t>
  </si>
  <si>
    <t>1076163010890</t>
  </si>
  <si>
    <t>6163089292</t>
  </si>
  <si>
    <t>616301001</t>
  </si>
  <si>
    <t>ООО «Спец-энерго»</t>
  </si>
  <si>
    <t>3</t>
  </si>
  <si>
    <t>1166196076980</t>
  </si>
  <si>
    <t>6167133640</t>
  </si>
  <si>
    <t>616701001</t>
  </si>
  <si>
    <t>Филиал  "Северо-Кавказский"  АО "Оборонэнерго"</t>
  </si>
  <si>
    <t>4</t>
  </si>
  <si>
    <t>1097746264230</t>
  </si>
  <si>
    <t>7704726225</t>
  </si>
  <si>
    <t>263243001</t>
  </si>
  <si>
    <t>ООО «ПК-ЭНЕРГО»</t>
  </si>
  <si>
    <t>5</t>
  </si>
  <si>
    <t>1146154005623</t>
  </si>
  <si>
    <t>6154135810</t>
  </si>
  <si>
    <t>615401001</t>
  </si>
  <si>
    <t>ОАО "Российские Железные Дороги"</t>
  </si>
  <si>
    <t>6</t>
  </si>
  <si>
    <t>1037739877295</t>
  </si>
  <si>
    <t>7708503727</t>
  </si>
  <si>
    <t>616745011</t>
  </si>
  <si>
    <t>INSERT.ENR.INCOME.ADJACENT.NET</t>
  </si>
  <si>
    <t>Поступление в сеть из других уровней напряжения (трансформация)</t>
  </si>
  <si>
    <t>630</t>
  </si>
  <si>
    <t>2.1</t>
  </si>
  <si>
    <t>640</t>
  </si>
  <si>
    <t>2.2</t>
  </si>
  <si>
    <t>650</t>
  </si>
  <si>
    <t>2.3</t>
  </si>
  <si>
    <t>660</t>
  </si>
  <si>
    <t>2.4</t>
  </si>
  <si>
    <t xml:space="preserve">НН </t>
  </si>
  <si>
    <t>670</t>
  </si>
  <si>
    <t>Генерация на установках организации (совмещение деятельности)</t>
  </si>
  <si>
    <t>680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</si>
  <si>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</si>
  <si>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</si>
  <si>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</si>
  <si>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</t>
  </si>
  <si>
    <t>700</t>
  </si>
  <si>
    <t>4.1.1</t>
  </si>
  <si>
    <t>из них потребителям, опосредованно подключённым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</si>
  <si>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</si>
  <si>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</si>
  <si>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</si>
  <si>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</si>
  <si>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</si>
  <si>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</si>
  <si>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</si>
  <si>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</si>
  <si>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потребителям, опосредованно подключённым к шинам генераторов</t>
  </si>
  <si>
    <t>740</t>
  </si>
  <si>
    <t>4.3</t>
  </si>
  <si>
    <t>смежным сетевым организациям:</t>
  </si>
  <si>
    <t>750</t>
  </si>
  <si>
    <t>мощность</t>
  </si>
  <si>
    <t>DYNAMIC.ENR.OUTCOME.ADJACENT.NET</t>
  </si>
  <si>
    <t>ООО «Ремэнерготранспорт»</t>
  </si>
  <si>
    <t>1126189002280</t>
  </si>
  <si>
    <t>6102041166</t>
  </si>
  <si>
    <t>610201001</t>
  </si>
  <si>
    <t>ООО «Таганрогская энергетическая компания»</t>
  </si>
  <si>
    <t>1156154003147</t>
  </si>
  <si>
    <t>6154139772</t>
  </si>
  <si>
    <t>ООО "ЮСК"</t>
  </si>
  <si>
    <t>INSERT.ENR.OUTCOME.ADJACENT.NET</t>
  </si>
  <si>
    <t>4.4</t>
  </si>
  <si>
    <t>население и приравненные к ним группы</t>
  </si>
  <si>
    <t>950</t>
  </si>
  <si>
    <t>Отпуск в сеть других уровней напряжения</t>
  </si>
  <si>
    <t>960</t>
  </si>
  <si>
    <t>Хозяйственные нужды организации</t>
  </si>
  <si>
    <t>970</t>
  </si>
  <si>
    <t>7</t>
  </si>
  <si>
    <t>Собственное потребление (совмещение деятельности)</t>
  </si>
  <si>
    <t>980</t>
  </si>
  <si>
    <t>проверка</t>
  </si>
  <si>
    <t>%</t>
  </si>
  <si>
    <t>Потери Всего</t>
  </si>
  <si>
    <t>8</t>
  </si>
  <si>
    <t>Общий объём потерь (фактические объёмы), в том числе:</t>
  </si>
  <si>
    <t>990</t>
  </si>
  <si>
    <t>8.1</t>
  </si>
  <si>
    <t>относимые на собственное потребление (фактическое значение)</t>
  </si>
  <si>
    <t>1000</t>
  </si>
  <si>
    <t>9</t>
  </si>
  <si>
    <t>Нормативные потери (объёмы потерь, учтённые в сводном прогнозном балансе)</t>
  </si>
  <si>
    <t>1010</t>
  </si>
  <si>
    <t>10</t>
  </si>
  <si>
    <t>Объём превышения фактических объёмов потерь электрической энергии над объёмами потерь, учтёнными в сводном прогнозном балансе за соответствующий расчётный период</t>
  </si>
  <si>
    <t>1020</t>
  </si>
  <si>
    <t>11</t>
  </si>
  <si>
    <t>Небаланс</t>
  </si>
  <si>
    <t>1030</t>
  </si>
  <si>
    <t>II. Мощность</t>
  </si>
  <si>
    <t>12</t>
  </si>
  <si>
    <t>МВт</t>
  </si>
  <si>
    <t>1040</t>
  </si>
  <si>
    <t>12.1</t>
  </si>
  <si>
    <t>1050</t>
  </si>
  <si>
    <t>12.2</t>
  </si>
  <si>
    <t>1060</t>
  </si>
  <si>
    <t>INSERT.PWR.INCOME.GEN</t>
  </si>
  <si>
    <t>12.3</t>
  </si>
  <si>
    <t>1260</t>
  </si>
  <si>
    <t>INSERT.PWR.INCOME.NON.NET</t>
  </si>
  <si>
    <t>12.4</t>
  </si>
  <si>
    <t>1460</t>
  </si>
  <si>
    <t>DYNAMIC.PWR.INCOME.ADJACENT.NET</t>
  </si>
  <si>
    <t>INSERT.PWR.INCOME.ADJACENT.NET</t>
  </si>
  <si>
    <t>13</t>
  </si>
  <si>
    <t>1660</t>
  </si>
  <si>
    <t>13.1</t>
  </si>
  <si>
    <t>1670</t>
  </si>
  <si>
    <t>13.2</t>
  </si>
  <si>
    <t>1680</t>
  </si>
  <si>
    <t>13.3</t>
  </si>
  <si>
    <t>1690</t>
  </si>
  <si>
    <t>13.4</t>
  </si>
  <si>
    <t>1700</t>
  </si>
  <si>
    <t>14</t>
  </si>
  <si>
    <t>1710</t>
  </si>
  <si>
    <t>15</t>
  </si>
  <si>
    <t>1720</t>
  </si>
  <si>
    <t>15.1</t>
  </si>
  <si>
    <t>1730</t>
  </si>
  <si>
    <t>15.1.1</t>
  </si>
  <si>
    <t>1740</t>
  </si>
  <si>
    <t>15.2</t>
  </si>
  <si>
    <t>1750</t>
  </si>
  <si>
    <t>15.2.1</t>
  </si>
  <si>
    <t>1760</t>
  </si>
  <si>
    <t>15.2.1.1</t>
  </si>
  <si>
    <t>1770</t>
  </si>
  <si>
    <t>15.3</t>
  </si>
  <si>
    <t>1780</t>
  </si>
  <si>
    <t>DYNAMIC.PWR.OUTCOME.ADJACENT.NET</t>
  </si>
  <si>
    <t>INSERT.PWR.OUTCOME.ADJACENT.NET</t>
  </si>
  <si>
    <t>15.4</t>
  </si>
  <si>
    <t>1980</t>
  </si>
  <si>
    <t>16</t>
  </si>
  <si>
    <t>1990</t>
  </si>
  <si>
    <t>17</t>
  </si>
  <si>
    <t>2000</t>
  </si>
  <si>
    <t>18</t>
  </si>
  <si>
    <t>2010</t>
  </si>
  <si>
    <t>19</t>
  </si>
  <si>
    <t>2020</t>
  </si>
  <si>
    <t>19.1</t>
  </si>
  <si>
    <t>относимые на собственное потребление</t>
  </si>
  <si>
    <t>2030</t>
  </si>
  <si>
    <t>20</t>
  </si>
  <si>
    <t>2040</t>
  </si>
  <si>
    <t>21</t>
  </si>
  <si>
    <t>2050</t>
  </si>
  <si>
    <t>22</t>
  </si>
  <si>
    <t>2060</t>
  </si>
  <si>
    <t>III. Мощность</t>
  </si>
  <si>
    <t>мощность всего</t>
  </si>
  <si>
    <t>23</t>
  </si>
  <si>
    <t>Заявленная мощность</t>
  </si>
  <si>
    <t>2070</t>
  </si>
  <si>
    <t>24</t>
  </si>
  <si>
    <t>Максимальная мощность</t>
  </si>
  <si>
    <t>2080</t>
  </si>
  <si>
    <t>25</t>
  </si>
  <si>
    <t>Резервируемая мощность</t>
  </si>
  <si>
    <t>2090</t>
  </si>
  <si>
    <t>IV. Фактический полезный отпуск конечным потребителям</t>
  </si>
  <si>
    <t>26</t>
  </si>
  <si>
    <t>Полезный отпуск конечным потребителям:</t>
  </si>
  <si>
    <t>2100</t>
  </si>
  <si>
    <t>26.1</t>
  </si>
  <si>
    <t>по одноставочному тарифу</t>
  </si>
  <si>
    <t>2110</t>
  </si>
  <si>
    <t>26.2</t>
  </si>
  <si>
    <t>по двухставочному тарифу:</t>
  </si>
  <si>
    <t>2120</t>
  </si>
  <si>
    <t>26.2.1</t>
  </si>
  <si>
    <t>мощность, в том числе:</t>
  </si>
  <si>
    <t>2130</t>
  </si>
  <si>
    <t>26.2.1.1</t>
  </si>
  <si>
    <t>опосредованно подключённым к шинам генераторов</t>
  </si>
  <si>
    <t>2140</t>
  </si>
  <si>
    <t>26.2.2</t>
  </si>
  <si>
    <t>компенсация потерь</t>
  </si>
  <si>
    <t>2150</t>
  </si>
  <si>
    <t>27</t>
  </si>
  <si>
    <t>Полезный отпуск потребителям ГП, ЭСО:</t>
  </si>
  <si>
    <t>2160</t>
  </si>
  <si>
    <t>27.1</t>
  </si>
  <si>
    <t>по одноставочному тарифу:</t>
  </si>
  <si>
    <t>2170</t>
  </si>
  <si>
    <t>27.1.1</t>
  </si>
  <si>
    <t>прочим потребителям</t>
  </si>
  <si>
    <t>2180</t>
  </si>
  <si>
    <t>27.1.2</t>
  </si>
  <si>
    <t>населению и приравненным к нему категориям потребителей:</t>
  </si>
  <si>
    <t>2190</t>
  </si>
  <si>
    <t>27.1.2.1</t>
  </si>
  <si>
    <t>Населению, проживающему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 и приравненным к нему категориям потребителей:</t>
  </si>
  <si>
    <t>2200</t>
  </si>
  <si>
    <t>27.1.2.1.1</t>
  </si>
  <si>
    <t>в пределах социальной нормы потребления</t>
  </si>
  <si>
    <t>2210</t>
  </si>
  <si>
    <t>27.1.2.1.2</t>
  </si>
  <si>
    <t>сверх социальной нормы потребления</t>
  </si>
  <si>
    <t>2220</t>
  </si>
  <si>
    <t>27.1.2.2</t>
  </si>
  <si>
    <t>Населению, проживающему в городских населенных пунктах в домах,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потребителей:</t>
  </si>
  <si>
    <t>2230</t>
  </si>
  <si>
    <t>27.1.2.2.1</t>
  </si>
  <si>
    <t>2240</t>
  </si>
  <si>
    <t>27.1.2.2.2</t>
  </si>
  <si>
    <t>2250</t>
  </si>
  <si>
    <t>27.1.2.3</t>
  </si>
  <si>
    <t>Населению, проживающему в сельских населенных пунктах и приравненным к нему потребителям:</t>
  </si>
  <si>
    <t>2260</t>
  </si>
  <si>
    <t>27.1.2.3.1</t>
  </si>
  <si>
    <t>2270</t>
  </si>
  <si>
    <t>27.1.2.3.2</t>
  </si>
  <si>
    <t>2280</t>
  </si>
  <si>
    <t>27.1.2.4</t>
  </si>
  <si>
    <t>Садоводческим, огородническим или дачным некоммерческим объединениям граждан</t>
  </si>
  <si>
    <t>2290</t>
  </si>
  <si>
    <t>27.1.2.5</t>
  </si>
  <si>
    <t>Религиозным организациям</t>
  </si>
  <si>
    <t>2300</t>
  </si>
  <si>
    <t>27.1.2.6</t>
  </si>
  <si>
    <t>Юридическим лицам приобретающим электроэнергию в целях потребления на коммунально-бытовые нужды в населенных пунктах, жилых зонах при воинских частях и в целях потребления осужденными в помещениях для их содержания</t>
  </si>
  <si>
    <t>2310</t>
  </si>
  <si>
    <t>27.1.2.7</t>
  </si>
  <si>
    <t>Некоммерческим объединениям граждан (гаражно-строительные, гаражные кооперативы) и хозяйственные постройки физических лиц</t>
  </si>
  <si>
    <t>2320</t>
  </si>
  <si>
    <t>27.2</t>
  </si>
  <si>
    <t>по двухставочному тарифу (прочие потребители):</t>
  </si>
  <si>
    <t>2330</t>
  </si>
  <si>
    <t>27.2.1</t>
  </si>
  <si>
    <t>2340</t>
  </si>
  <si>
    <t>27.2.1.1</t>
  </si>
  <si>
    <t>2350</t>
  </si>
  <si>
    <t>27.2.2</t>
  </si>
  <si>
    <t>2360</t>
  </si>
  <si>
    <t>28</t>
  </si>
  <si>
    <t>Оплачиваемый сетевыми организациями объём оказанных услуг по индивидуальному тарифу:</t>
  </si>
  <si>
    <t>2370</t>
  </si>
  <si>
    <t>28.1</t>
  </si>
  <si>
    <t>2380</t>
  </si>
  <si>
    <t>28.2</t>
  </si>
  <si>
    <t>2390</t>
  </si>
  <si>
    <t>28.2.1</t>
  </si>
  <si>
    <t>2400</t>
  </si>
  <si>
    <t>28.2.2</t>
  </si>
  <si>
    <t>2410</t>
  </si>
  <si>
    <t>V. Стоимость услуг</t>
  </si>
  <si>
    <t>29</t>
  </si>
  <si>
    <t>Стоимость услуг, оплачиваемая потребителями (конечными потребителями по прямым договорам и ТСО):</t>
  </si>
  <si>
    <t>тыс.руб.</t>
  </si>
  <si>
    <t>2420</t>
  </si>
  <si>
    <t>29.1</t>
  </si>
  <si>
    <t>2430</t>
  </si>
  <si>
    <t>29.2</t>
  </si>
  <si>
    <t>2440</t>
  </si>
  <si>
    <t>29.2.1</t>
  </si>
  <si>
    <t>2450</t>
  </si>
  <si>
    <t>29.2.1.1</t>
  </si>
  <si>
    <t>опосредованно потребителям с шин генераторов</t>
  </si>
  <si>
    <t>2460</t>
  </si>
  <si>
    <t>29.2.2</t>
  </si>
  <si>
    <t>2470</t>
  </si>
  <si>
    <t>30</t>
  </si>
  <si>
    <t>Стоимость услуг, оплачиваемая ГП, ЭСО:</t>
  </si>
  <si>
    <t>2480</t>
  </si>
  <si>
    <t>30.1</t>
  </si>
  <si>
    <t>2490</t>
  </si>
  <si>
    <t>30.1.1</t>
  </si>
  <si>
    <t>2500</t>
  </si>
  <si>
    <t>30.1.2</t>
  </si>
  <si>
    <t>2510</t>
  </si>
  <si>
    <t>30.1.2.1</t>
  </si>
  <si>
    <t>2520</t>
  </si>
  <si>
    <t>30.1.2.2</t>
  </si>
  <si>
    <t xml:space="preserve">сверх социальной нормы потребления </t>
  </si>
  <si>
    <t>2530</t>
  </si>
  <si>
    <t>30.2</t>
  </si>
  <si>
    <t>2540</t>
  </si>
  <si>
    <t>30.2.1</t>
  </si>
  <si>
    <t>2550</t>
  </si>
  <si>
    <t>30.2.1.1</t>
  </si>
  <si>
    <t>2560</t>
  </si>
  <si>
    <t>30.2.2</t>
  </si>
  <si>
    <t>2570</t>
  </si>
  <si>
    <t>31</t>
  </si>
  <si>
    <t>Стоимость услуг, оплачиваемых сетевыми организациями по индивидуальному тарифу:</t>
  </si>
  <si>
    <t>2580</t>
  </si>
  <si>
    <t>31.1</t>
  </si>
  <si>
    <t>2590</t>
  </si>
  <si>
    <t>31.2</t>
  </si>
  <si>
    <t>2600</t>
  </si>
  <si>
    <t>31.2.1</t>
  </si>
  <si>
    <t>2610</t>
  </si>
  <si>
    <t>31.2.2</t>
  </si>
  <si>
    <t>2620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</si>
</sst>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8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8"/>
      <name val="Tahoma"/>
      <family val="2"/>
      <charset val="204"/>
    </font>
    <font>
      <sz val="9"/>
      <name val="Tahoma"/>
      <family val="2"/>
      <charset val="204"/>
    </font>
    <font>
      <sz val="8"/>
      <color theme="0" tint="-0.249977111117893"/>
      <name val="Tahoma"/>
      <family val="2"/>
      <charset val="204"/>
    </font>
    <font>
      <sz val="8"/>
      <color theme="0"/>
      <name val="Tahoma"/>
      <family val="2"/>
      <charset val="204"/>
    </font>
    <font>
      <sz val="8"/>
      <color rgb="FF000080"/>
      <name val="Tahoma"/>
      <family val="2"/>
      <charset val="204"/>
    </font>
    <font>
      <b/>
      <sz val="10"/>
      <color rgb="FFBCBCBC"/>
      <name val="Calibri"/>
      <family val="2"/>
      <charset val="204"/>
    </font>
    <font>
      <b/>
      <sz val="8"/>
      <color rgb="FFFF0000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8"/>
      <color rgb="FFFF0000"/>
      <name val="Tahoma"/>
      <family val="2"/>
      <charset val="204"/>
    </font>
    <font>
      <b/>
      <sz val="11"/>
      <color rgb="FFFF00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rgb="FFEAEBEE"/>
      </patternFill>
    </fill>
    <fill>
      <patternFill patternType="solid">
        <fgColor rgb="FFD7EAD3"/>
      </patternFill>
    </fill>
    <fill>
      <patternFill patternType="solid">
        <fgColor theme="0"/>
      </patternFill>
    </fill>
    <fill>
      <patternFill patternType="solid">
        <fgColor rgb="FFFFFFC0"/>
      </patternFill>
    </fill>
    <fill>
      <patternFill patternType="solid">
        <fgColor rgb="FFFFFFFF"/>
      </patternFill>
    </fill>
    <fill>
      <patternFill patternType="solid">
        <fgColor rgb="FFD3DBDB"/>
      </patternFill>
    </fill>
  </fills>
  <borders count="8">
    <border>
      <left/>
      <right/>
      <top/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/>
      <right/>
      <top/>
      <bottom style="thin">
        <color rgb="FFD9D9D9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BCBCBC"/>
      </top>
      <bottom/>
      <diagonal/>
    </border>
  </borders>
  <cellStyleXfs count="4">
    <xf numFmtId="0" fontId="0" fillId="0" borderId="0"/>
    <xf numFmtId="0" fontId="1" fillId="0" borderId="0" applyFill="0" applyBorder="0"/>
    <xf numFmtId="0" fontId="4" fillId="0" borderId="0" applyFill="0" applyBorder="0"/>
    <xf numFmtId="49" fontId="6" fillId="0" borderId="0" applyFill="0" applyBorder="0">
      <alignment vertical="top"/>
    </xf>
  </cellStyleXfs>
  <cellXfs count="51">
    <xf numFmtId="0" fontId="0" fillId="0" borderId="0" xfId="0"/>
    <xf numFmtId="0" fontId="3" fillId="0" borderId="0" xfId="1" applyFont="1"/>
    <xf numFmtId="0" fontId="1" fillId="0" borderId="0" xfId="1"/>
    <xf numFmtId="0" fontId="3" fillId="0" borderId="1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9" fontId="3" fillId="0" borderId="0" xfId="1" applyNumberFormat="1" applyFont="1"/>
    <xf numFmtId="0" fontId="5" fillId="0" borderId="2" xfId="2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3" xfId="3" applyNumberFormat="1" applyFont="1" applyBorder="1" applyAlignment="1">
      <alignment vertical="center"/>
    </xf>
    <xf numFmtId="0" fontId="3" fillId="0" borderId="0" xfId="1" applyFont="1" applyAlignment="1">
      <alignment horizontal="left" vertical="center"/>
    </xf>
    <xf numFmtId="49" fontId="3" fillId="0" borderId="0" xfId="3" applyFont="1" applyAlignment="1">
      <alignment horizontal="right" vertical="center" indent="1"/>
    </xf>
    <xf numFmtId="49" fontId="3" fillId="0" borderId="1" xfId="3" applyFont="1" applyBorder="1" applyAlignment="1">
      <alignment horizontal="center" vertical="center" wrapText="1"/>
    </xf>
    <xf numFmtId="49" fontId="3" fillId="0" borderId="1" xfId="3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3" fillId="3" borderId="4" xfId="1" applyFont="1" applyFill="1" applyBorder="1" applyAlignment="1">
      <alignment horizontal="left" vertical="center" wrapText="1" indent="1"/>
    </xf>
    <xf numFmtId="0" fontId="3" fillId="3" borderId="5" xfId="1" applyFont="1" applyFill="1" applyBorder="1" applyAlignment="1">
      <alignment horizontal="left" vertical="center" wrapText="1" indent="1"/>
    </xf>
    <xf numFmtId="0" fontId="3" fillId="3" borderId="5" xfId="1" applyFont="1" applyFill="1" applyBorder="1" applyAlignment="1">
      <alignment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4" borderId="1" xfId="1" applyFont="1" applyFill="1" applyBorder="1"/>
    <xf numFmtId="0" fontId="3" fillId="5" borderId="1" xfId="1" applyFont="1" applyFill="1" applyBorder="1" applyAlignment="1">
      <alignment horizontal="left" vertical="center" wrapText="1" indent="1"/>
    </xf>
    <xf numFmtId="0" fontId="3" fillId="5" borderId="1" xfId="1" applyFont="1" applyFill="1" applyBorder="1" applyAlignment="1">
      <alignment vertical="center" wrapText="1"/>
    </xf>
    <xf numFmtId="0" fontId="3" fillId="5" borderId="1" xfId="1" applyFont="1" applyFill="1" applyBorder="1" applyAlignment="1">
      <alignment horizontal="center" vertical="center" wrapText="1"/>
    </xf>
    <xf numFmtId="164" fontId="3" fillId="6" borderId="1" xfId="1" applyNumberFormat="1" applyFont="1" applyFill="1" applyBorder="1" applyAlignment="1">
      <alignment horizontal="right" vertical="center"/>
    </xf>
    <xf numFmtId="49" fontId="3" fillId="0" borderId="1" xfId="1" applyNumberFormat="1" applyFont="1" applyBorder="1" applyAlignment="1">
      <alignment horizontal="center" vertical="center"/>
    </xf>
    <xf numFmtId="3" fontId="1" fillId="0" borderId="0" xfId="1" applyNumberFormat="1"/>
    <xf numFmtId="0" fontId="3" fillId="7" borderId="1" xfId="3" applyNumberFormat="1" applyFont="1" applyFill="1" applyBorder="1" applyAlignment="1">
      <alignment horizontal="left" vertical="center" wrapText="1" indent="1"/>
    </xf>
    <xf numFmtId="0" fontId="3" fillId="0" borderId="1" xfId="3" applyNumberFormat="1" applyFont="1" applyBorder="1" applyAlignment="1">
      <alignment horizontal="left" vertical="center" wrapText="1" indent="1"/>
    </xf>
    <xf numFmtId="164" fontId="3" fillId="8" borderId="1" xfId="1" applyNumberFormat="1" applyFont="1" applyFill="1" applyBorder="1" applyAlignment="1" applyProtection="1">
      <alignment horizontal="right" vertical="center"/>
      <protection locked="0"/>
    </xf>
    <xf numFmtId="164" fontId="1" fillId="0" borderId="0" xfId="1" applyNumberFormat="1"/>
    <xf numFmtId="0" fontId="8" fillId="0" borderId="4" xfId="3" applyNumberFormat="1" applyFont="1" applyBorder="1" applyAlignment="1">
      <alignment horizontal="left" vertical="center" wrapText="1" indent="1"/>
    </xf>
    <xf numFmtId="0" fontId="9" fillId="9" borderId="7" xfId="1" applyFont="1" applyFill="1" applyBorder="1" applyAlignment="1">
      <alignment horizontal="left" vertical="center" indent="1"/>
    </xf>
    <xf numFmtId="49" fontId="3" fillId="0" borderId="5" xfId="3" applyFont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right" vertical="center"/>
    </xf>
    <xf numFmtId="164" fontId="3" fillId="0" borderId="6" xfId="1" applyNumberFormat="1" applyFont="1" applyBorder="1" applyAlignment="1">
      <alignment horizontal="right" vertical="center"/>
    </xf>
    <xf numFmtId="0" fontId="3" fillId="0" borderId="4" xfId="3" applyNumberFormat="1" applyFont="1" applyBorder="1" applyAlignment="1">
      <alignment horizontal="left" vertical="center" wrapText="1" indent="1"/>
    </xf>
    <xf numFmtId="49" fontId="3" fillId="10" borderId="1" xfId="1" applyNumberFormat="1" applyFont="1" applyFill="1" applyBorder="1" applyAlignment="1">
      <alignment horizontal="center" vertical="center"/>
    </xf>
    <xf numFmtId="49" fontId="10" fillId="0" borderId="0" xfId="1" applyNumberFormat="1" applyFont="1" applyAlignment="1">
      <alignment horizontal="center" vertical="top" wrapText="1"/>
    </xf>
    <xf numFmtId="0" fontId="3" fillId="10" borderId="1" xfId="3" applyNumberFormat="1" applyFont="1" applyFill="1" applyBorder="1" applyAlignment="1">
      <alignment horizontal="left" vertical="center" wrapText="1" indent="2"/>
    </xf>
    <xf numFmtId="49" fontId="3" fillId="0" borderId="1" xfId="1" applyNumberFormat="1" applyFont="1" applyBorder="1" applyAlignment="1">
      <alignment horizontal="left" vertical="center"/>
    </xf>
    <xf numFmtId="0" fontId="11" fillId="0" borderId="0" xfId="1" applyFont="1"/>
    <xf numFmtId="164" fontId="3" fillId="4" borderId="1" xfId="1" applyNumberFormat="1" applyFont="1" applyFill="1" applyBorder="1" applyAlignment="1">
      <alignment horizontal="right" vertical="center"/>
    </xf>
    <xf numFmtId="0" fontId="3" fillId="0" borderId="1" xfId="3" applyNumberFormat="1" applyFont="1" applyBorder="1" applyAlignment="1">
      <alignment horizontal="left" vertical="center" wrapText="1" indent="2"/>
    </xf>
    <xf numFmtId="0" fontId="3" fillId="0" borderId="1" xfId="3" applyNumberFormat="1" applyFont="1" applyBorder="1" applyAlignment="1">
      <alignment horizontal="left" vertical="center" wrapText="1" indent="3"/>
    </xf>
    <xf numFmtId="0" fontId="12" fillId="0" borderId="0" xfId="1" applyFont="1"/>
    <xf numFmtId="3" fontId="3" fillId="0" borderId="0" xfId="1" applyNumberFormat="1" applyFont="1"/>
    <xf numFmtId="14" fontId="3" fillId="7" borderId="1" xfId="3" applyNumberFormat="1" applyFont="1" applyFill="1" applyBorder="1" applyAlignment="1">
      <alignment horizontal="left" vertical="center" wrapText="1" indent="1"/>
    </xf>
    <xf numFmtId="0" fontId="2" fillId="0" borderId="0" xfId="1" applyFont="1"/>
    <xf numFmtId="164" fontId="13" fillId="8" borderId="1" xfId="1" applyNumberFormat="1" applyFont="1" applyFill="1" applyBorder="1" applyAlignment="1" applyProtection="1">
      <alignment horizontal="right" vertical="center"/>
      <protection locked="0"/>
    </xf>
    <xf numFmtId="164" fontId="14" fillId="0" borderId="0" xfId="1" applyNumberFormat="1" applyFont="1"/>
    <xf numFmtId="0" fontId="3" fillId="0" borderId="1" xfId="3" applyNumberFormat="1" applyFont="1" applyBorder="1" applyAlignment="1">
      <alignment horizontal="left" vertical="center" wrapText="1" indent="4"/>
    </xf>
  </cellXfs>
  <cellStyles count="4">
    <cellStyle name="Обычный" xfId="0" builtinId="0"/>
    <cellStyle name="Обычный 10 3" xfId="3" xr:uid="{78246C3F-BD7D-4F40-9139-9AF5BAF8D8F9}"/>
    <cellStyle name="Обычный 20" xfId="1" xr:uid="{D065EC2F-8BC4-4DBC-ACF4-50B49389AFC4}"/>
    <cellStyle name="Обычный_Шаблон по источникам для Модуля Реестр (2)" xfId="2" xr:uid="{BB6BC5B1-ABDA-4345-B15D-4DF823E3D2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RV\Share\shareold\share\&#1056;&#1045;&#1040;&#1051;&#1048;&#1047;&#1040;&#1062;&#1048;&#1071;%20&#1054;&#1041;&#1065;&#1040;&#1071;\2026\&#1071;&#1085;&#1074;&#1072;&#1088;&#1100;\&#1054;&#1041;&#1065;&#1048;&#1049;%20&#1040;&#1050;&#1058;%20&#1057;&#1066;&#1045;&#1052;&#1040;%20&#1055;&#1054;%20&#1044;&#1054;&#1043;&#1054;&#1042;&#1054;&#1056;&#1059;%20&#1040;&#1043;&#1056;&#1054;%20&#1069;&#1053;&#1045;&#1056;&#1043;&#1054;&#1056;%20&#1103;&#1085;&#1074;&#1072;&#1088;&#1100;%2026.xlsm" TargetMode="External"/><Relationship Id="rId1" Type="http://schemas.openxmlformats.org/officeDocument/2006/relationships/externalLinkPath" Target="/shareold/share/&#1056;&#1045;&#1040;&#1051;&#1048;&#1047;&#1040;&#1062;&#1048;&#1071;%20&#1054;&#1041;&#1065;&#1040;&#1071;/2026/&#1071;&#1085;&#1074;&#1072;&#1088;&#1100;/&#1054;&#1041;&#1065;&#1048;&#1049;%20&#1040;&#1050;&#1058;%20&#1057;&#1066;&#1045;&#1052;&#1040;%20&#1055;&#1054;%20&#1044;&#1054;&#1043;&#1054;&#1042;&#1054;&#1056;&#1059;%20&#1040;&#1043;&#1056;&#1054;%20&#1069;&#1053;&#1045;&#1056;&#1043;&#1054;&#1056;%20&#1103;&#1085;&#1074;&#1072;&#1088;&#1100;%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ТОГО"/>
      <sheetName val="46ф"/>
      <sheetName val="Сальдо Каменск"/>
      <sheetName val="MonthDay"/>
      <sheetName val="ИСХ"/>
      <sheetName val="Акт об оказ услуг"/>
      <sheetName val="Сводная по ур напряж"/>
      <sheetName val="АС ВЕРТ.ДНЕПР."/>
      <sheetName val="АС Алексеево"/>
      <sheetName val="ЦЭС Сальдо"/>
      <sheetName val="Контрольные ПУ ПС Донецкая"/>
      <sheetName val="АКТ СЪЕМА"/>
      <sheetName val="Баланс Каменск"/>
      <sheetName val="БАЛАНС"/>
      <sheetName val="Реестр ДЭ Азов"/>
      <sheetName val="Реестр ДЭ Каменск"/>
      <sheetName val="Сальдо Ростов РС (Агро)"/>
      <sheetName val="Сальдо Азов"/>
      <sheetName val="Сальдо Таганрог"/>
      <sheetName val="Вед Азов"/>
      <sheetName val="Вед Батайск"/>
      <sheetName val="Вед Каменск"/>
      <sheetName val="Вед Таганрог"/>
      <sheetName val="Вед Новочерк"/>
      <sheetName val="Отчет"/>
      <sheetName val="Вед Ростов"/>
      <sheetName val="Вед Ростов ТЕСЛА"/>
      <sheetName val="Вед Аксай"/>
      <sheetName val="Реестр Оброн Азов_Каменск"/>
    </sheetNames>
    <sheetDataSet>
      <sheetData sheetId="0"/>
      <sheetData sheetId="1"/>
      <sheetData sheetId="2">
        <row r="12">
          <cell r="M12">
            <v>5039</v>
          </cell>
        </row>
        <row r="15">
          <cell r="M15">
            <v>1</v>
          </cell>
        </row>
        <row r="16">
          <cell r="M16">
            <v>6451</v>
          </cell>
        </row>
        <row r="17">
          <cell r="M17">
            <v>5623</v>
          </cell>
        </row>
        <row r="19">
          <cell r="M19">
            <v>6816</v>
          </cell>
        </row>
        <row r="22">
          <cell r="M22">
            <v>0</v>
          </cell>
        </row>
        <row r="23">
          <cell r="M23">
            <v>4849767</v>
          </cell>
        </row>
        <row r="24">
          <cell r="M24">
            <v>0</v>
          </cell>
        </row>
        <row r="25">
          <cell r="M25">
            <v>6276</v>
          </cell>
        </row>
        <row r="27">
          <cell r="M27">
            <v>37371</v>
          </cell>
        </row>
        <row r="28">
          <cell r="M28">
            <v>49461</v>
          </cell>
        </row>
        <row r="29">
          <cell r="M29">
            <v>67997</v>
          </cell>
        </row>
        <row r="30">
          <cell r="M30">
            <v>6345</v>
          </cell>
        </row>
        <row r="31">
          <cell r="M31">
            <v>4241</v>
          </cell>
        </row>
        <row r="32">
          <cell r="M32">
            <v>30751</v>
          </cell>
        </row>
        <row r="33">
          <cell r="M33">
            <v>65030</v>
          </cell>
        </row>
        <row r="34">
          <cell r="M34">
            <v>47888</v>
          </cell>
        </row>
        <row r="35">
          <cell r="M35">
            <v>40702</v>
          </cell>
        </row>
        <row r="36">
          <cell r="M36">
            <v>15944</v>
          </cell>
        </row>
        <row r="37">
          <cell r="M37">
            <v>32917</v>
          </cell>
        </row>
        <row r="38">
          <cell r="M38">
            <v>57009</v>
          </cell>
        </row>
        <row r="39">
          <cell r="M39">
            <v>37815</v>
          </cell>
        </row>
        <row r="40">
          <cell r="M40">
            <v>42216</v>
          </cell>
        </row>
        <row r="41">
          <cell r="M41">
            <v>37417</v>
          </cell>
        </row>
        <row r="43">
          <cell r="M43">
            <v>62112</v>
          </cell>
        </row>
        <row r="46">
          <cell r="M46">
            <v>574</v>
          </cell>
        </row>
        <row r="47">
          <cell r="M47">
            <v>0</v>
          </cell>
        </row>
        <row r="48">
          <cell r="M48">
            <v>0</v>
          </cell>
        </row>
        <row r="50">
          <cell r="M50">
            <v>344443</v>
          </cell>
        </row>
        <row r="51">
          <cell r="M51">
            <v>303740</v>
          </cell>
        </row>
        <row r="52">
          <cell r="M52">
            <v>973029</v>
          </cell>
        </row>
        <row r="53">
          <cell r="M53">
            <v>347257</v>
          </cell>
        </row>
        <row r="54">
          <cell r="M54">
            <v>305243</v>
          </cell>
        </row>
        <row r="55">
          <cell r="M55">
            <v>288164</v>
          </cell>
        </row>
        <row r="56">
          <cell r="M56">
            <v>382162</v>
          </cell>
        </row>
        <row r="57">
          <cell r="M57">
            <v>596204</v>
          </cell>
        </row>
        <row r="58">
          <cell r="M58">
            <v>815224</v>
          </cell>
        </row>
        <row r="59">
          <cell r="M59">
            <v>1251</v>
          </cell>
        </row>
        <row r="60">
          <cell r="M60">
            <v>43255</v>
          </cell>
        </row>
        <row r="61">
          <cell r="M61">
            <v>28560</v>
          </cell>
        </row>
        <row r="62">
          <cell r="M62">
            <v>1800</v>
          </cell>
        </row>
        <row r="63">
          <cell r="M63">
            <v>18630</v>
          </cell>
        </row>
        <row r="64">
          <cell r="M64">
            <v>6165</v>
          </cell>
        </row>
        <row r="65">
          <cell r="M65">
            <v>30150</v>
          </cell>
        </row>
        <row r="66">
          <cell r="M66">
            <v>32520</v>
          </cell>
        </row>
        <row r="67">
          <cell r="M67">
            <v>15540</v>
          </cell>
        </row>
        <row r="68">
          <cell r="M68">
            <v>13720</v>
          </cell>
        </row>
        <row r="69">
          <cell r="M69">
            <v>240</v>
          </cell>
        </row>
        <row r="70">
          <cell r="M70">
            <v>16380</v>
          </cell>
        </row>
        <row r="71">
          <cell r="M71">
            <v>40000</v>
          </cell>
        </row>
        <row r="72">
          <cell r="M72">
            <v>1160</v>
          </cell>
        </row>
        <row r="73">
          <cell r="M73">
            <v>12780</v>
          </cell>
        </row>
        <row r="74">
          <cell r="M74">
            <v>31840</v>
          </cell>
        </row>
        <row r="75">
          <cell r="M75">
            <v>55860</v>
          </cell>
        </row>
        <row r="76">
          <cell r="M76">
            <v>36960</v>
          </cell>
        </row>
        <row r="77">
          <cell r="M77">
            <v>11880</v>
          </cell>
        </row>
        <row r="78">
          <cell r="M78">
            <v>9720</v>
          </cell>
        </row>
        <row r="79">
          <cell r="M79">
            <v>3080</v>
          </cell>
        </row>
        <row r="80">
          <cell r="M80">
            <v>6820</v>
          </cell>
        </row>
        <row r="81">
          <cell r="M81">
            <v>36800</v>
          </cell>
        </row>
        <row r="83">
          <cell r="M83">
            <v>14436</v>
          </cell>
        </row>
        <row r="84">
          <cell r="M84">
            <v>3244</v>
          </cell>
        </row>
        <row r="85">
          <cell r="M85">
            <v>30275</v>
          </cell>
        </row>
        <row r="87">
          <cell r="M87">
            <v>2240</v>
          </cell>
        </row>
        <row r="93">
          <cell r="D93">
            <v>5515189</v>
          </cell>
        </row>
        <row r="94">
          <cell r="D94">
            <v>4861346</v>
          </cell>
        </row>
      </sheetData>
      <sheetData sheetId="3">
        <row r="1">
          <cell r="E1">
            <v>1</v>
          </cell>
        </row>
        <row r="13">
          <cell r="Q13">
            <v>36.247999999999998</v>
          </cell>
          <cell r="R13">
            <v>34.835000000000001</v>
          </cell>
          <cell r="S13">
            <v>32.887999999999998</v>
          </cell>
          <cell r="T13">
            <v>25.757999999999999</v>
          </cell>
          <cell r="U13">
            <v>24.684999999999999</v>
          </cell>
          <cell r="V13">
            <v>30.623000000000001</v>
          </cell>
          <cell r="W13">
            <v>32.607999999999997</v>
          </cell>
          <cell r="X13">
            <v>32.470999999999997</v>
          </cell>
          <cell r="Y13">
            <v>26.565999999999999</v>
          </cell>
          <cell r="Z13">
            <v>28.940999999999999</v>
          </cell>
          <cell r="AA13">
            <v>29.027999999999999</v>
          </cell>
          <cell r="AB13">
            <v>38.387999999999998</v>
          </cell>
        </row>
      </sheetData>
      <sheetData sheetId="4"/>
      <sheetData sheetId="5">
        <row r="24">
          <cell r="E24">
            <v>20182862.649999999</v>
          </cell>
        </row>
        <row r="25">
          <cell r="B25">
            <v>0.495</v>
          </cell>
        </row>
        <row r="27">
          <cell r="B27">
            <v>7.4770000000000003</v>
          </cell>
        </row>
        <row r="28">
          <cell r="B28">
            <v>15.849</v>
          </cell>
        </row>
        <row r="31">
          <cell r="E31">
            <v>3472534.09</v>
          </cell>
        </row>
        <row r="32">
          <cell r="B32">
            <v>400.34399999999999</v>
          </cell>
        </row>
        <row r="33">
          <cell r="B33">
            <v>0</v>
          </cell>
        </row>
        <row r="34">
          <cell r="B34">
            <v>4955.55</v>
          </cell>
        </row>
        <row r="35">
          <cell r="B35">
            <v>5110.8980000000001</v>
          </cell>
        </row>
      </sheetData>
      <sheetData sheetId="6"/>
      <sheetData sheetId="7"/>
      <sheetData sheetId="8"/>
      <sheetData sheetId="9">
        <row r="16">
          <cell r="O16">
            <v>3101455</v>
          </cell>
        </row>
        <row r="29">
          <cell r="O29">
            <v>537632</v>
          </cell>
        </row>
        <row r="30">
          <cell r="O30">
            <v>99852</v>
          </cell>
        </row>
        <row r="31">
          <cell r="O31">
            <v>500052</v>
          </cell>
        </row>
        <row r="32">
          <cell r="O32">
            <v>539892</v>
          </cell>
        </row>
        <row r="33">
          <cell r="O33">
            <v>287120</v>
          </cell>
        </row>
        <row r="34">
          <cell r="O34">
            <v>389476</v>
          </cell>
        </row>
        <row r="35">
          <cell r="O35">
            <v>349840</v>
          </cell>
        </row>
        <row r="36">
          <cell r="O36">
            <v>0</v>
          </cell>
        </row>
        <row r="37">
          <cell r="O37">
            <v>28734</v>
          </cell>
        </row>
        <row r="38">
          <cell r="O38">
            <v>32266</v>
          </cell>
        </row>
        <row r="39">
          <cell r="O39">
            <v>77718</v>
          </cell>
        </row>
        <row r="40">
          <cell r="O40">
            <v>103634</v>
          </cell>
        </row>
        <row r="41">
          <cell r="O41">
            <v>241870</v>
          </cell>
        </row>
        <row r="42">
          <cell r="O42">
            <v>0</v>
          </cell>
        </row>
        <row r="43">
          <cell r="O43">
            <v>6831</v>
          </cell>
        </row>
        <row r="44">
          <cell r="O44">
            <v>0</v>
          </cell>
        </row>
        <row r="45">
          <cell r="O45">
            <v>84444</v>
          </cell>
        </row>
        <row r="46">
          <cell r="O46">
            <v>137499</v>
          </cell>
        </row>
        <row r="47">
          <cell r="O47">
            <v>46046</v>
          </cell>
        </row>
        <row r="48">
          <cell r="O48">
            <v>285213</v>
          </cell>
        </row>
        <row r="49">
          <cell r="O49">
            <v>0</v>
          </cell>
        </row>
        <row r="50">
          <cell r="O50">
            <v>11676</v>
          </cell>
        </row>
        <row r="51">
          <cell r="O51">
            <v>64416</v>
          </cell>
        </row>
        <row r="52">
          <cell r="O52">
            <v>68976</v>
          </cell>
        </row>
        <row r="53">
          <cell r="O53">
            <v>221657</v>
          </cell>
        </row>
        <row r="54">
          <cell r="O54">
            <v>1270</v>
          </cell>
        </row>
        <row r="55">
          <cell r="O55">
            <v>494640</v>
          </cell>
        </row>
        <row r="56">
          <cell r="O56">
            <v>338880</v>
          </cell>
        </row>
        <row r="57">
          <cell r="O57">
            <v>370831</v>
          </cell>
        </row>
        <row r="58">
          <cell r="O58">
            <v>136498</v>
          </cell>
        </row>
        <row r="59">
          <cell r="O59">
            <v>1590764</v>
          </cell>
        </row>
        <row r="70">
          <cell r="O70">
            <v>151650</v>
          </cell>
        </row>
        <row r="73">
          <cell r="O73">
            <v>35258</v>
          </cell>
        </row>
        <row r="75">
          <cell r="O75">
            <v>218290</v>
          </cell>
        </row>
        <row r="80">
          <cell r="O80">
            <v>3163780</v>
          </cell>
        </row>
        <row r="138">
          <cell r="O138">
            <v>212790</v>
          </cell>
        </row>
        <row r="141">
          <cell r="O141">
            <v>146895</v>
          </cell>
        </row>
        <row r="144">
          <cell r="O144">
            <v>2226327</v>
          </cell>
        </row>
        <row r="149">
          <cell r="O149">
            <v>40466</v>
          </cell>
        </row>
        <row r="151">
          <cell r="O151">
            <v>730534</v>
          </cell>
        </row>
        <row r="166">
          <cell r="O166">
            <v>643</v>
          </cell>
        </row>
        <row r="171">
          <cell r="O171">
            <v>47747</v>
          </cell>
        </row>
        <row r="176">
          <cell r="O176">
            <v>34494</v>
          </cell>
        </row>
        <row r="184">
          <cell r="F184">
            <v>13718160</v>
          </cell>
        </row>
        <row r="185">
          <cell r="F185">
            <v>3439253</v>
          </cell>
        </row>
      </sheetData>
      <sheetData sheetId="10"/>
      <sheetData sheetId="11">
        <row r="923">
          <cell r="AP923">
            <v>1167439.2067240009</v>
          </cell>
        </row>
      </sheetData>
      <sheetData sheetId="12"/>
      <sheetData sheetId="13"/>
      <sheetData sheetId="14"/>
      <sheetData sheetId="15"/>
      <sheetData sheetId="16"/>
      <sheetData sheetId="17">
        <row r="12">
          <cell r="N12">
            <v>28</v>
          </cell>
        </row>
        <row r="13">
          <cell r="N13">
            <v>429452</v>
          </cell>
        </row>
        <row r="14">
          <cell r="N14">
            <v>68</v>
          </cell>
        </row>
        <row r="16">
          <cell r="N16">
            <v>4910</v>
          </cell>
        </row>
        <row r="17">
          <cell r="N17">
            <v>124629</v>
          </cell>
        </row>
        <row r="18">
          <cell r="N18">
            <v>105868</v>
          </cell>
        </row>
        <row r="19">
          <cell r="N19">
            <v>78246</v>
          </cell>
        </row>
        <row r="20">
          <cell r="N20">
            <v>26203</v>
          </cell>
        </row>
        <row r="21">
          <cell r="N21">
            <v>0</v>
          </cell>
        </row>
        <row r="22">
          <cell r="N22">
            <v>38228</v>
          </cell>
        </row>
        <row r="23">
          <cell r="N23">
            <v>743</v>
          </cell>
        </row>
        <row r="24">
          <cell r="N24">
            <v>57238</v>
          </cell>
        </row>
        <row r="30">
          <cell r="N30">
            <v>186328</v>
          </cell>
        </row>
        <row r="35">
          <cell r="E35">
            <v>865613</v>
          </cell>
        </row>
        <row r="36">
          <cell r="E36">
            <v>186328</v>
          </cell>
        </row>
      </sheetData>
      <sheetData sheetId="18">
        <row r="13">
          <cell r="M13">
            <v>22196</v>
          </cell>
        </row>
        <row r="18">
          <cell r="D18">
            <v>22196</v>
          </cell>
        </row>
      </sheetData>
      <sheetData sheetId="19">
        <row r="12">
          <cell r="K12">
            <v>647337</v>
          </cell>
        </row>
      </sheetData>
      <sheetData sheetId="20">
        <row r="13">
          <cell r="K13">
            <v>49532</v>
          </cell>
        </row>
      </sheetData>
      <sheetData sheetId="21">
        <row r="12">
          <cell r="K12">
            <v>485347</v>
          </cell>
        </row>
      </sheetData>
      <sheetData sheetId="22">
        <row r="15">
          <cell r="K15">
            <v>19498</v>
          </cell>
        </row>
      </sheetData>
      <sheetData sheetId="23">
        <row r="12">
          <cell r="K12">
            <v>884381</v>
          </cell>
        </row>
      </sheetData>
      <sheetData sheetId="24"/>
      <sheetData sheetId="25">
        <row r="22">
          <cell r="K22">
            <v>4077788</v>
          </cell>
        </row>
      </sheetData>
      <sheetData sheetId="26">
        <row r="22">
          <cell r="K22">
            <v>3869701</v>
          </cell>
        </row>
      </sheetData>
      <sheetData sheetId="27">
        <row r="23">
          <cell r="K23">
            <v>433207.79327600001</v>
          </cell>
        </row>
      </sheetData>
      <sheetData sheetId="2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D448A-93E0-4761-B579-223E11525ED4}">
  <sheetPr codeName="Лист14">
    <tabColor rgb="FFD3DBDB"/>
    <pageSetUpPr fitToPage="1"/>
  </sheetPr>
  <dimension ref="A1:AC170"/>
  <sheetViews>
    <sheetView showGridLines="0" tabSelected="1" zoomScale="85" zoomScaleNormal="85" workbookViewId="0">
      <pane xSplit="7" ySplit="13" topLeftCell="H14" activePane="bottomRight" state="frozen"/>
      <selection pane="topRight" activeCell="H1" sqref="H1"/>
      <selection pane="bottomLeft" activeCell="A14" sqref="A14"/>
      <selection pane="bottomRight" activeCell="J176" sqref="J176"/>
    </sheetView>
  </sheetViews>
  <sheetFormatPr defaultRowHeight="10.5" customHeight="1" x14ac:dyDescent="0.25"/>
  <cols>
    <col min="1" max="2" width="4.7109375" style="1" hidden="1" customWidth="1"/>
    <col min="3" max="3" width="2.7109375" style="1" customWidth="1"/>
    <col min="4" max="4" width="10.7109375" style="1" customWidth="1"/>
    <col min="5" max="5" width="70.7109375" style="1" customWidth="1"/>
    <col min="6" max="6" width="10.7109375" style="1" customWidth="1"/>
    <col min="7" max="7" width="6.7109375" style="1" customWidth="1"/>
    <col min="8" max="12" width="17.7109375" style="1" customWidth="1"/>
    <col min="13" max="13" width="2.7109375" style="1" customWidth="1"/>
    <col min="14" max="19" width="13.5703125" style="1" hidden="1" customWidth="1"/>
    <col min="20" max="20" width="33.7109375" style="1" hidden="1" customWidth="1"/>
    <col min="21" max="21" width="10.28515625" style="2" bestFit="1" customWidth="1"/>
    <col min="22" max="22" width="13.5703125" style="2" customWidth="1"/>
    <col min="23" max="23" width="9.140625" style="2"/>
    <col min="24" max="24" width="11" style="2" customWidth="1"/>
    <col min="25" max="28" width="9.140625" style="2"/>
    <col min="29" max="29" width="11" style="2" customWidth="1"/>
    <col min="30" max="16384" width="9.140625" style="2"/>
  </cols>
  <sheetData>
    <row r="1" spans="1:24" ht="10.5" hidden="1" customHeight="1" x14ac:dyDescent="0.25"/>
    <row r="2" spans="1:24" ht="10.5" hidden="1" customHeight="1" x14ac:dyDescent="0.25"/>
    <row r="3" spans="1:24" ht="10.5" hidden="1" customHeight="1" x14ac:dyDescent="0.25">
      <c r="H3" s="3" t="s">
        <v>0</v>
      </c>
      <c r="I3" s="4" t="s">
        <v>1</v>
      </c>
      <c r="J3" s="4" t="s">
        <v>2</v>
      </c>
      <c r="K3" s="4" t="s">
        <v>3</v>
      </c>
      <c r="L3" s="4" t="s">
        <v>4</v>
      </c>
      <c r="N3" s="3" t="s">
        <v>5</v>
      </c>
      <c r="O3" s="3" t="s">
        <v>6</v>
      </c>
      <c r="P3" s="3" t="s">
        <v>7</v>
      </c>
      <c r="Q3" s="3" t="s">
        <v>8</v>
      </c>
      <c r="R3" s="3" t="s">
        <v>9</v>
      </c>
      <c r="S3" s="3" t="s">
        <v>10</v>
      </c>
      <c r="T3" s="3" t="s">
        <v>11</v>
      </c>
    </row>
    <row r="4" spans="1:24" ht="10.5" hidden="1" customHeight="1" x14ac:dyDescent="0.25"/>
    <row r="5" spans="1:24" ht="10.5" hidden="1" customHeight="1" x14ac:dyDescent="0.25">
      <c r="A5" s="5"/>
    </row>
    <row r="6" spans="1:24" ht="10.5" hidden="1" customHeight="1" x14ac:dyDescent="0.25">
      <c r="A6" s="5"/>
    </row>
    <row r="7" spans="1:24" ht="6" customHeight="1" x14ac:dyDescent="0.25">
      <c r="A7" s="5"/>
    </row>
    <row r="8" spans="1:24" ht="12" customHeight="1" x14ac:dyDescent="0.25">
      <c r="A8" s="5"/>
      <c r="D8" s="6" t="s">
        <v>12</v>
      </c>
      <c r="E8" s="6"/>
      <c r="F8" s="7"/>
      <c r="G8" s="7"/>
      <c r="H8" s="7"/>
      <c r="I8" s="7"/>
      <c r="J8" s="7"/>
      <c r="K8" s="7"/>
    </row>
    <row r="9" spans="1:24" ht="12" customHeight="1" x14ac:dyDescent="0.25">
      <c r="D9" s="8" t="s">
        <v>13</v>
      </c>
      <c r="E9" s="8"/>
    </row>
    <row r="10" spans="1:24" ht="15" customHeight="1" x14ac:dyDescent="0.25">
      <c r="D10" s="9"/>
      <c r="E10" s="9"/>
      <c r="F10" s="7"/>
      <c r="G10" s="7"/>
      <c r="H10" s="7"/>
      <c r="I10" s="7"/>
      <c r="J10" s="7"/>
      <c r="K10" s="7"/>
      <c r="L10" s="10" t="s">
        <v>14</v>
      </c>
    </row>
    <row r="11" spans="1:24" ht="15" customHeight="1" x14ac:dyDescent="0.25">
      <c r="D11" s="11" t="s">
        <v>15</v>
      </c>
      <c r="E11" s="11" t="s">
        <v>16</v>
      </c>
      <c r="F11" s="11" t="s">
        <v>17</v>
      </c>
      <c r="G11" s="11" t="s">
        <v>18</v>
      </c>
      <c r="H11" s="11" t="s">
        <v>19</v>
      </c>
      <c r="I11" s="11" t="s">
        <v>20</v>
      </c>
      <c r="J11" s="11"/>
      <c r="K11" s="11"/>
      <c r="L11" s="11"/>
    </row>
    <row r="12" spans="1:24" ht="15" customHeight="1" x14ac:dyDescent="0.25">
      <c r="D12" s="11"/>
      <c r="E12" s="11"/>
      <c r="F12" s="11"/>
      <c r="G12" s="11"/>
      <c r="H12" s="11"/>
      <c r="I12" s="12" t="s">
        <v>21</v>
      </c>
      <c r="J12" s="12" t="s">
        <v>22</v>
      </c>
      <c r="K12" s="12" t="s">
        <v>23</v>
      </c>
      <c r="L12" s="12" t="s">
        <v>24</v>
      </c>
    </row>
    <row r="13" spans="1:24" ht="12" customHeight="1" x14ac:dyDescent="0.25">
      <c r="D13" s="13">
        <v>0</v>
      </c>
      <c r="E13" s="13">
        <v>1</v>
      </c>
      <c r="F13" s="13">
        <v>2</v>
      </c>
      <c r="G13" s="13">
        <v>3</v>
      </c>
      <c r="H13" s="13">
        <v>4</v>
      </c>
      <c r="I13" s="13">
        <v>5</v>
      </c>
      <c r="J13" s="13">
        <v>6</v>
      </c>
      <c r="K13" s="13">
        <v>7</v>
      </c>
      <c r="L13" s="13">
        <v>8</v>
      </c>
    </row>
    <row r="14" spans="1:24" ht="18" customHeight="1" x14ac:dyDescent="0.25">
      <c r="D14" s="14" t="s">
        <v>25</v>
      </c>
      <c r="E14" s="15"/>
      <c r="F14" s="15"/>
      <c r="G14" s="16"/>
      <c r="H14" s="17"/>
      <c r="I14" s="17"/>
      <c r="J14" s="17"/>
      <c r="K14" s="17"/>
      <c r="L14" s="18"/>
      <c r="N14" s="19"/>
      <c r="O14" s="19"/>
      <c r="P14" s="19"/>
      <c r="Q14" s="19"/>
      <c r="R14" s="19"/>
      <c r="S14" s="19"/>
      <c r="T14" s="19"/>
    </row>
    <row r="15" spans="1:24" ht="12" customHeight="1" x14ac:dyDescent="0.25">
      <c r="D15" s="20" t="s">
        <v>26</v>
      </c>
      <c r="E15" s="21" t="s">
        <v>27</v>
      </c>
      <c r="F15" s="22" t="s">
        <v>28</v>
      </c>
      <c r="G15" s="22">
        <v>10</v>
      </c>
      <c r="H15" s="23">
        <f>SUM(I15:L15)</f>
        <v>20121.157999999996</v>
      </c>
      <c r="I15" s="23">
        <f>SUM(I16,I17,I20,I23)</f>
        <v>10506.669</v>
      </c>
      <c r="J15" s="23">
        <f>SUM(J16,J17,J20,J23)</f>
        <v>22.196000000000002</v>
      </c>
      <c r="K15" s="23">
        <f>SUM(K16,K17,K20,K23)</f>
        <v>9455.7949999999983</v>
      </c>
      <c r="L15" s="23">
        <f>SUM(L16,L17,L20,L23)</f>
        <v>136.49799999999999</v>
      </c>
      <c r="N15" s="19"/>
      <c r="O15" s="19"/>
      <c r="P15" s="19"/>
      <c r="Q15" s="19"/>
      <c r="R15" s="19"/>
      <c r="S15" s="19"/>
      <c r="T15" s="24" t="s">
        <v>29</v>
      </c>
      <c r="U15" s="25"/>
      <c r="V15" s="25">
        <f>'[1]Сальдо Азов'!E35+'[1]Сальдо Каменск'!D93+'[1]Сальдо Таганрог'!D18+'[1]ЦЭС Сальдо'!F184</f>
        <v>20121158</v>
      </c>
    </row>
    <row r="16" spans="1:24" ht="12" customHeight="1" x14ac:dyDescent="0.25">
      <c r="D16" s="26" t="s">
        <v>30</v>
      </c>
      <c r="E16" s="27" t="s">
        <v>31</v>
      </c>
      <c r="F16" s="12" t="s">
        <v>28</v>
      </c>
      <c r="G16" s="12">
        <v>20</v>
      </c>
      <c r="H16" s="23">
        <f>SUM(I16:L16)</f>
        <v>3530.9349999999999</v>
      </c>
      <c r="I16" s="28">
        <f>(SUM('[1]Сальдо Азов'!N12:N13)+'[1]ЦЭС Сальдо'!O16)/1000</f>
        <v>3530.9349999999999</v>
      </c>
      <c r="J16" s="28">
        <v>0</v>
      </c>
      <c r="K16" s="28">
        <v>0</v>
      </c>
      <c r="L16" s="28">
        <v>0</v>
      </c>
      <c r="N16" s="19"/>
      <c r="O16" s="19"/>
      <c r="P16" s="19"/>
      <c r="Q16" s="19"/>
      <c r="R16" s="19"/>
      <c r="S16" s="19"/>
      <c r="T16" s="24" t="s">
        <v>29</v>
      </c>
      <c r="X16" s="29">
        <f>V15-(H15*1000)</f>
        <v>0</v>
      </c>
    </row>
    <row r="17" spans="3:22" ht="12" customHeight="1" x14ac:dyDescent="0.25">
      <c r="D17" s="26" t="s">
        <v>32</v>
      </c>
      <c r="E17" s="27" t="s">
        <v>33</v>
      </c>
      <c r="F17" s="12" t="s">
        <v>28</v>
      </c>
      <c r="G17" s="12">
        <v>30</v>
      </c>
      <c r="H17" s="23">
        <f>SUM(I17:L17)</f>
        <v>0</v>
      </c>
      <c r="I17" s="23">
        <f>SUM(I18:I19)</f>
        <v>0</v>
      </c>
      <c r="J17" s="23">
        <f>SUM(J18:J19)</f>
        <v>0</v>
      </c>
      <c r="K17" s="23">
        <f>SUM(K18:K19)</f>
        <v>0</v>
      </c>
      <c r="L17" s="23">
        <f>SUM(L18:L19)</f>
        <v>0</v>
      </c>
      <c r="N17" s="19"/>
      <c r="O17" s="19"/>
      <c r="P17" s="19"/>
      <c r="Q17" s="19"/>
      <c r="R17" s="19"/>
      <c r="S17" s="19"/>
      <c r="T17" s="24" t="s">
        <v>29</v>
      </c>
    </row>
    <row r="18" spans="3:22" ht="12" hidden="1" customHeight="1" x14ac:dyDescent="0.25">
      <c r="D18" s="30"/>
      <c r="E18" s="31"/>
      <c r="F18" s="32"/>
      <c r="G18" s="32"/>
      <c r="H18" s="33"/>
      <c r="I18" s="33"/>
      <c r="J18" s="33"/>
      <c r="K18" s="33"/>
      <c r="L18" s="34"/>
      <c r="N18" s="24" t="s">
        <v>34</v>
      </c>
      <c r="O18" s="19"/>
      <c r="P18" s="19"/>
      <c r="Q18" s="19"/>
      <c r="R18" s="19"/>
      <c r="S18" s="19"/>
      <c r="T18" s="19"/>
    </row>
    <row r="19" spans="3:22" ht="12" customHeight="1" x14ac:dyDescent="0.25">
      <c r="D19" s="35"/>
      <c r="E19" s="31" t="s">
        <v>35</v>
      </c>
      <c r="F19" s="32"/>
      <c r="G19" s="32"/>
      <c r="H19" s="33"/>
      <c r="I19" s="33"/>
      <c r="J19" s="33"/>
      <c r="K19" s="33"/>
      <c r="L19" s="34"/>
      <c r="N19" s="19"/>
      <c r="O19" s="19"/>
      <c r="P19" s="19"/>
      <c r="Q19" s="19"/>
      <c r="R19" s="19"/>
      <c r="S19" s="19"/>
      <c r="T19" s="36" t="s">
        <v>36</v>
      </c>
    </row>
    <row r="20" spans="3:22" ht="12" customHeight="1" x14ac:dyDescent="0.25">
      <c r="D20" s="26" t="s">
        <v>37</v>
      </c>
      <c r="E20" s="27" t="s">
        <v>38</v>
      </c>
      <c r="F20" s="12" t="s">
        <v>28</v>
      </c>
      <c r="G20" s="12" t="s">
        <v>39</v>
      </c>
      <c r="H20" s="23">
        <f>SUM(I20:L20)</f>
        <v>0</v>
      </c>
      <c r="I20" s="23">
        <f>SUM(I21:I22)</f>
        <v>0</v>
      </c>
      <c r="J20" s="23">
        <f>SUM(J21:J22)</f>
        <v>0</v>
      </c>
      <c r="K20" s="23">
        <f>SUM(K21:K22)</f>
        <v>0</v>
      </c>
      <c r="L20" s="23">
        <f>SUM(L21:L22)</f>
        <v>0</v>
      </c>
      <c r="N20" s="19"/>
      <c r="O20" s="19"/>
      <c r="P20" s="19"/>
      <c r="Q20" s="19"/>
      <c r="R20" s="19"/>
      <c r="S20" s="19"/>
      <c r="T20" s="24" t="s">
        <v>29</v>
      </c>
    </row>
    <row r="21" spans="3:22" ht="12" hidden="1" customHeight="1" x14ac:dyDescent="0.25">
      <c r="D21" s="30"/>
      <c r="E21" s="31"/>
      <c r="F21" s="32"/>
      <c r="G21" s="32"/>
      <c r="H21" s="33"/>
      <c r="I21" s="33"/>
      <c r="J21" s="33"/>
      <c r="K21" s="33"/>
      <c r="L21" s="34"/>
      <c r="N21" s="24" t="s">
        <v>34</v>
      </c>
      <c r="O21" s="19"/>
      <c r="P21" s="19"/>
      <c r="Q21" s="19"/>
      <c r="R21" s="19"/>
      <c r="S21" s="19"/>
      <c r="T21" s="19"/>
    </row>
    <row r="22" spans="3:22" ht="12" customHeight="1" x14ac:dyDescent="0.25">
      <c r="D22" s="35"/>
      <c r="E22" s="31" t="s">
        <v>35</v>
      </c>
      <c r="F22" s="32"/>
      <c r="G22" s="32"/>
      <c r="H22" s="33"/>
      <c r="I22" s="33"/>
      <c r="J22" s="33"/>
      <c r="K22" s="33"/>
      <c r="L22" s="34"/>
      <c r="N22" s="19"/>
      <c r="O22" s="19"/>
      <c r="P22" s="19"/>
      <c r="Q22" s="19"/>
      <c r="R22" s="19"/>
      <c r="S22" s="19"/>
      <c r="T22" s="36" t="s">
        <v>40</v>
      </c>
    </row>
    <row r="23" spans="3:22" ht="12" customHeight="1" x14ac:dyDescent="0.25">
      <c r="D23" s="26" t="s">
        <v>41</v>
      </c>
      <c r="E23" s="27" t="s">
        <v>42</v>
      </c>
      <c r="F23" s="12" t="s">
        <v>28</v>
      </c>
      <c r="G23" s="12" t="s">
        <v>43</v>
      </c>
      <c r="H23" s="23">
        <f>SUM(I23:L23)</f>
        <v>16590.222999999998</v>
      </c>
      <c r="I23" s="23">
        <f>SUM(I24:I31)</f>
        <v>6975.7339999999995</v>
      </c>
      <c r="J23" s="23">
        <f>SUM(J24:J31)</f>
        <v>22.196000000000002</v>
      </c>
      <c r="K23" s="23">
        <f>SUM(K24:K31)</f>
        <v>9455.7949999999983</v>
      </c>
      <c r="L23" s="23">
        <f>SUM(L24:L31)</f>
        <v>136.49799999999999</v>
      </c>
      <c r="N23" s="19"/>
      <c r="O23" s="19"/>
      <c r="P23" s="19"/>
      <c r="Q23" s="19"/>
      <c r="R23" s="19"/>
      <c r="S23" s="19"/>
      <c r="T23" s="24" t="s">
        <v>29</v>
      </c>
    </row>
    <row r="24" spans="3:22" ht="12" hidden="1" customHeight="1" x14ac:dyDescent="0.25">
      <c r="D24" s="30"/>
      <c r="E24" s="31"/>
      <c r="F24" s="32"/>
      <c r="G24" s="32"/>
      <c r="H24" s="33"/>
      <c r="I24" s="33"/>
      <c r="J24" s="33"/>
      <c r="K24" s="33"/>
      <c r="L24" s="34"/>
      <c r="N24" s="24" t="s">
        <v>34</v>
      </c>
      <c r="O24" s="19"/>
      <c r="P24" s="19"/>
      <c r="Q24" s="19"/>
      <c r="R24" s="19"/>
      <c r="S24" s="19"/>
      <c r="T24" s="19"/>
    </row>
    <row r="25" spans="3:22" s="1" customFormat="1" ht="12" customHeight="1" x14ac:dyDescent="0.15">
      <c r="C25" s="37" t="s">
        <v>44</v>
      </c>
      <c r="D25" s="26" t="str">
        <f t="shared" ref="D25:D30" si="0">"1.4."&amp;N25</f>
        <v>1.4.1</v>
      </c>
      <c r="E25" s="38" t="s">
        <v>45</v>
      </c>
      <c r="F25" s="12" t="s">
        <v>28</v>
      </c>
      <c r="G25" s="12" t="s">
        <v>43</v>
      </c>
      <c r="H25" s="23">
        <f t="shared" ref="H25:H30" si="1">SUM(I25:L25)</f>
        <v>10359.199999999999</v>
      </c>
      <c r="I25" s="28">
        <f>(SUM('[1]Сальдо Каменск'!M22:M24)+SUM('[1]ЦЭС Сальдо'!O29:O32)+SUM('[1]ЦЭС Сальдо'!O48:O50))/1000</f>
        <v>6824.0839999999998</v>
      </c>
      <c r="J25" s="28">
        <f>'[1]Сальдо Таганрог'!M13/1000</f>
        <v>22.196000000000002</v>
      </c>
      <c r="K25" s="28">
        <f>(SUM('[1]Сальдо Каменск'!M12:M21)+'[1]Сальдо Каменск'!M25+'[1]Сальдо Азов'!N14+SUM('[1]ЦЭС Сальдо'!O33:O47)+SUM('[1]ЦЭС Сальдо'!O51:O57))/1000</f>
        <v>3376.422</v>
      </c>
      <c r="L25" s="28">
        <f>'[1]ЦЭС Сальдо'!O58/1000</f>
        <v>136.49799999999999</v>
      </c>
      <c r="N25" s="24" t="s">
        <v>26</v>
      </c>
      <c r="O25" s="39" t="s">
        <v>45</v>
      </c>
      <c r="P25" s="39" t="s">
        <v>46</v>
      </c>
      <c r="Q25" s="39" t="s">
        <v>47</v>
      </c>
      <c r="R25" s="39" t="s">
        <v>48</v>
      </c>
      <c r="S25" s="24" t="s">
        <v>49</v>
      </c>
      <c r="T25" s="24" t="s">
        <v>50</v>
      </c>
      <c r="V25" s="40"/>
    </row>
    <row r="26" spans="3:22" s="1" customFormat="1" ht="12" customHeight="1" x14ac:dyDescent="0.15">
      <c r="C26" s="37" t="s">
        <v>44</v>
      </c>
      <c r="D26" s="26" t="str">
        <f t="shared" si="0"/>
        <v>1.4.2</v>
      </c>
      <c r="E26" s="38" t="s">
        <v>51</v>
      </c>
      <c r="F26" s="12" t="s">
        <v>28</v>
      </c>
      <c r="G26" s="12" t="s">
        <v>43</v>
      </c>
      <c r="H26" s="23">
        <f t="shared" si="1"/>
        <v>4172.9489999999996</v>
      </c>
      <c r="I26" s="28">
        <v>0</v>
      </c>
      <c r="J26" s="28">
        <v>0</v>
      </c>
      <c r="K26" s="28">
        <f>(SUM('[1]Сальдо Азов'!N16:N24)+SUM('[1]Сальдо Каменск'!M27:M41)+'[1]ЦЭС Сальдо'!O80)/1000</f>
        <v>4172.9489999999996</v>
      </c>
      <c r="L26" s="28">
        <v>0</v>
      </c>
      <c r="N26" s="24" t="s">
        <v>52</v>
      </c>
      <c r="O26" s="39" t="s">
        <v>51</v>
      </c>
      <c r="P26" s="39" t="s">
        <v>53</v>
      </c>
      <c r="Q26" s="39" t="s">
        <v>54</v>
      </c>
      <c r="R26" s="39" t="s">
        <v>55</v>
      </c>
      <c r="S26" s="24" t="s">
        <v>49</v>
      </c>
      <c r="T26" s="24" t="s">
        <v>50</v>
      </c>
    </row>
    <row r="27" spans="3:22" s="1" customFormat="1" ht="12" customHeight="1" x14ac:dyDescent="0.15">
      <c r="C27" s="37" t="s">
        <v>44</v>
      </c>
      <c r="D27" s="26" t="str">
        <f t="shared" si="0"/>
        <v>1.4.3</v>
      </c>
      <c r="E27" s="38" t="s">
        <v>56</v>
      </c>
      <c r="F27" s="12" t="s">
        <v>28</v>
      </c>
      <c r="G27" s="12" t="s">
        <v>43</v>
      </c>
      <c r="H27" s="23">
        <f t="shared" si="1"/>
        <v>218.29</v>
      </c>
      <c r="I27" s="28">
        <v>0</v>
      </c>
      <c r="J27" s="28">
        <v>0</v>
      </c>
      <c r="K27" s="28">
        <f>'[1]ЦЭС Сальдо'!O75/1000</f>
        <v>218.29</v>
      </c>
      <c r="L27" s="28">
        <v>0</v>
      </c>
      <c r="N27" s="24" t="s">
        <v>57</v>
      </c>
      <c r="O27" s="39" t="s">
        <v>56</v>
      </c>
      <c r="P27" s="39" t="s">
        <v>58</v>
      </c>
      <c r="Q27" s="39" t="s">
        <v>59</v>
      </c>
      <c r="R27" s="39" t="s">
        <v>60</v>
      </c>
      <c r="S27" s="24" t="s">
        <v>49</v>
      </c>
      <c r="T27" s="24" t="s">
        <v>50</v>
      </c>
    </row>
    <row r="28" spans="3:22" s="1" customFormat="1" ht="12" customHeight="1" x14ac:dyDescent="0.15">
      <c r="C28" s="37" t="s">
        <v>44</v>
      </c>
      <c r="D28" s="26" t="str">
        <f t="shared" si="0"/>
        <v>1.4.4</v>
      </c>
      <c r="E28" s="38" t="s">
        <v>61</v>
      </c>
      <c r="F28" s="12" t="s">
        <v>28</v>
      </c>
      <c r="G28" s="12" t="s">
        <v>43</v>
      </c>
      <c r="H28" s="23">
        <f t="shared" si="1"/>
        <v>1652.876</v>
      </c>
      <c r="I28" s="28">
        <v>0</v>
      </c>
      <c r="J28" s="28">
        <v>0</v>
      </c>
      <c r="K28" s="28">
        <f>('[1]Сальдо Каменск'!M43+'[1]ЦЭС Сальдо'!O59)/1000</f>
        <v>1652.876</v>
      </c>
      <c r="L28" s="28">
        <v>0</v>
      </c>
      <c r="N28" s="24" t="s">
        <v>62</v>
      </c>
      <c r="O28" s="39" t="s">
        <v>61</v>
      </c>
      <c r="P28" s="39" t="s">
        <v>63</v>
      </c>
      <c r="Q28" s="39" t="s">
        <v>64</v>
      </c>
      <c r="R28" s="39" t="s">
        <v>65</v>
      </c>
      <c r="S28" s="24" t="s">
        <v>49</v>
      </c>
      <c r="T28" s="24" t="s">
        <v>50</v>
      </c>
    </row>
    <row r="29" spans="3:22" s="1" customFormat="1" ht="12" customHeight="1" x14ac:dyDescent="0.15">
      <c r="C29" s="37" t="s">
        <v>44</v>
      </c>
      <c r="D29" s="26" t="str">
        <f t="shared" si="0"/>
        <v>1.4.5</v>
      </c>
      <c r="E29" s="38" t="s">
        <v>66</v>
      </c>
      <c r="F29" s="12" t="s">
        <v>28</v>
      </c>
      <c r="G29" s="12" t="s">
        <v>43</v>
      </c>
      <c r="H29" s="23">
        <f t="shared" si="1"/>
        <v>151.65</v>
      </c>
      <c r="I29" s="28">
        <f>'[1]ЦЭС Сальдо'!O70/1000</f>
        <v>151.65</v>
      </c>
      <c r="J29" s="28">
        <v>0</v>
      </c>
      <c r="K29" s="28">
        <v>0</v>
      </c>
      <c r="L29" s="28">
        <v>0</v>
      </c>
      <c r="N29" s="24" t="s">
        <v>67</v>
      </c>
      <c r="O29" s="39" t="s">
        <v>66</v>
      </c>
      <c r="P29" s="39" t="s">
        <v>68</v>
      </c>
      <c r="Q29" s="39" t="s">
        <v>69</v>
      </c>
      <c r="R29" s="39" t="s">
        <v>70</v>
      </c>
      <c r="S29" s="24" t="s">
        <v>49</v>
      </c>
      <c r="T29" s="24" t="s">
        <v>50</v>
      </c>
    </row>
    <row r="30" spans="3:22" s="1" customFormat="1" ht="12" customHeight="1" x14ac:dyDescent="0.15">
      <c r="C30" s="37" t="s">
        <v>44</v>
      </c>
      <c r="D30" s="26" t="str">
        <f t="shared" si="0"/>
        <v>1.4.6</v>
      </c>
      <c r="E30" s="38" t="s">
        <v>71</v>
      </c>
      <c r="F30" s="12" t="s">
        <v>28</v>
      </c>
      <c r="G30" s="12" t="s">
        <v>43</v>
      </c>
      <c r="H30" s="23">
        <f t="shared" si="1"/>
        <v>35.258000000000003</v>
      </c>
      <c r="I30" s="28">
        <v>0</v>
      </c>
      <c r="J30" s="28">
        <v>0</v>
      </c>
      <c r="K30" s="28">
        <f>'[1]ЦЭС Сальдо'!O73/1000</f>
        <v>35.258000000000003</v>
      </c>
      <c r="L30" s="28">
        <v>0</v>
      </c>
      <c r="N30" s="24" t="s">
        <v>72</v>
      </c>
      <c r="O30" s="39" t="s">
        <v>71</v>
      </c>
      <c r="P30" s="39" t="s">
        <v>73</v>
      </c>
      <c r="Q30" s="39" t="s">
        <v>74</v>
      </c>
      <c r="R30" s="39" t="s">
        <v>75</v>
      </c>
      <c r="S30" s="24" t="s">
        <v>49</v>
      </c>
      <c r="T30" s="24" t="s">
        <v>50</v>
      </c>
    </row>
    <row r="31" spans="3:22" ht="12" customHeight="1" x14ac:dyDescent="0.25">
      <c r="D31" s="35"/>
      <c r="E31" s="31" t="s">
        <v>35</v>
      </c>
      <c r="F31" s="32"/>
      <c r="G31" s="32"/>
      <c r="H31" s="33"/>
      <c r="I31" s="33"/>
      <c r="J31" s="33"/>
      <c r="K31" s="33"/>
      <c r="L31" s="34"/>
      <c r="N31" s="19"/>
      <c r="O31" s="19"/>
      <c r="P31" s="19"/>
      <c r="Q31" s="19"/>
      <c r="R31" s="19"/>
      <c r="S31" s="19"/>
      <c r="T31" s="36" t="s">
        <v>76</v>
      </c>
    </row>
    <row r="32" spans="3:22" ht="12" customHeight="1" x14ac:dyDescent="0.25">
      <c r="D32" s="20" t="s">
        <v>52</v>
      </c>
      <c r="E32" s="21" t="s">
        <v>77</v>
      </c>
      <c r="F32" s="22" t="s">
        <v>28</v>
      </c>
      <c r="G32" s="22" t="s">
        <v>78</v>
      </c>
      <c r="H32" s="23">
        <f t="shared" ref="H32:H44" si="2">SUM(I32:L32)</f>
        <v>9681.4069999999992</v>
      </c>
      <c r="I32" s="23">
        <f>SUM(I34,I35,I36)</f>
        <v>0</v>
      </c>
      <c r="J32" s="23">
        <f>SUM(J33,J35,J36)</f>
        <v>0</v>
      </c>
      <c r="K32" s="23">
        <f>SUM(K33,K34,K36)</f>
        <v>4220.8450000000003</v>
      </c>
      <c r="L32" s="23">
        <f>SUM(L33,L34,L35)</f>
        <v>5460.5619999999999</v>
      </c>
      <c r="N32" s="19"/>
      <c r="O32" s="19"/>
      <c r="P32" s="19"/>
      <c r="Q32" s="19"/>
      <c r="R32" s="19"/>
      <c r="S32" s="19"/>
      <c r="T32" s="24" t="s">
        <v>29</v>
      </c>
    </row>
    <row r="33" spans="3:24" ht="12" customHeight="1" x14ac:dyDescent="0.25">
      <c r="D33" s="26" t="s">
        <v>79</v>
      </c>
      <c r="E33" s="27" t="s">
        <v>21</v>
      </c>
      <c r="F33" s="12" t="s">
        <v>28</v>
      </c>
      <c r="G33" s="12" t="s">
        <v>80</v>
      </c>
      <c r="H33" s="23">
        <f t="shared" si="2"/>
        <v>4220.8450000000003</v>
      </c>
      <c r="I33" s="41"/>
      <c r="J33" s="28"/>
      <c r="K33" s="28">
        <v>4220.8450000000003</v>
      </c>
      <c r="L33" s="28"/>
      <c r="N33" s="19"/>
      <c r="O33" s="19"/>
      <c r="P33" s="19"/>
      <c r="Q33" s="19"/>
      <c r="R33" s="19"/>
      <c r="S33" s="19"/>
      <c r="T33" s="24" t="s">
        <v>29</v>
      </c>
    </row>
    <row r="34" spans="3:24" ht="12" customHeight="1" x14ac:dyDescent="0.25">
      <c r="D34" s="26" t="s">
        <v>81</v>
      </c>
      <c r="E34" s="27" t="s">
        <v>22</v>
      </c>
      <c r="F34" s="12" t="s">
        <v>28</v>
      </c>
      <c r="G34" s="12" t="s">
        <v>82</v>
      </c>
      <c r="H34" s="23">
        <f t="shared" si="2"/>
        <v>0</v>
      </c>
      <c r="I34" s="28"/>
      <c r="J34" s="41"/>
      <c r="K34" s="28"/>
      <c r="L34" s="28"/>
      <c r="N34" s="19"/>
      <c r="O34" s="19"/>
      <c r="P34" s="19"/>
      <c r="Q34" s="19"/>
      <c r="R34" s="19"/>
      <c r="S34" s="19"/>
      <c r="T34" s="24" t="s">
        <v>29</v>
      </c>
    </row>
    <row r="35" spans="3:24" ht="12" customHeight="1" x14ac:dyDescent="0.25">
      <c r="D35" s="26" t="s">
        <v>83</v>
      </c>
      <c r="E35" s="27" t="s">
        <v>23</v>
      </c>
      <c r="F35" s="12" t="s">
        <v>28</v>
      </c>
      <c r="G35" s="12" t="s">
        <v>84</v>
      </c>
      <c r="H35" s="23">
        <f t="shared" si="2"/>
        <v>5460.5619999999999</v>
      </c>
      <c r="I35" s="28"/>
      <c r="J35" s="28"/>
      <c r="K35" s="41"/>
      <c r="L35" s="28">
        <v>5460.5619999999999</v>
      </c>
      <c r="N35" s="19"/>
      <c r="O35" s="19"/>
      <c r="P35" s="19"/>
      <c r="Q35" s="19"/>
      <c r="R35" s="19"/>
      <c r="S35" s="19"/>
      <c r="T35" s="24" t="s">
        <v>29</v>
      </c>
    </row>
    <row r="36" spans="3:24" ht="12" customHeight="1" x14ac:dyDescent="0.25">
      <c r="D36" s="26" t="s">
        <v>85</v>
      </c>
      <c r="E36" s="27" t="s">
        <v>86</v>
      </c>
      <c r="F36" s="12" t="s">
        <v>28</v>
      </c>
      <c r="G36" s="12" t="s">
        <v>87</v>
      </c>
      <c r="H36" s="23">
        <f t="shared" si="2"/>
        <v>0</v>
      </c>
      <c r="I36" s="28"/>
      <c r="J36" s="28"/>
      <c r="K36" s="28"/>
      <c r="L36" s="41"/>
      <c r="N36" s="19"/>
      <c r="O36" s="19"/>
      <c r="P36" s="19"/>
      <c r="Q36" s="19"/>
      <c r="R36" s="19"/>
      <c r="S36" s="19"/>
      <c r="T36" s="24" t="s">
        <v>29</v>
      </c>
    </row>
    <row r="37" spans="3:24" ht="12" customHeight="1" x14ac:dyDescent="0.25">
      <c r="D37" s="20" t="s">
        <v>57</v>
      </c>
      <c r="E37" s="21" t="s">
        <v>88</v>
      </c>
      <c r="F37" s="22" t="s">
        <v>28</v>
      </c>
      <c r="G37" s="22" t="s">
        <v>89</v>
      </c>
      <c r="H37" s="23">
        <f t="shared" si="2"/>
        <v>0</v>
      </c>
      <c r="I37" s="28"/>
      <c r="J37" s="28"/>
      <c r="K37" s="28"/>
      <c r="L37" s="28"/>
      <c r="N37" s="19"/>
      <c r="O37" s="19"/>
      <c r="P37" s="19"/>
      <c r="Q37" s="19"/>
      <c r="R37" s="19"/>
      <c r="S37" s="19"/>
      <c r="T37" s="24" t="s">
        <v>29</v>
      </c>
    </row>
    <row r="38" spans="3:24" ht="12" customHeight="1" x14ac:dyDescent="0.25">
      <c r="D38" s="20" t="s">
        <v>62</v>
      </c>
      <c r="E38" s="21" t="s">
        <v>90</v>
      </c>
      <c r="F38" s="22" t="s">
        <v>28</v>
      </c>
      <c r="G38" s="22" t="s">
        <v>91</v>
      </c>
      <c r="H38" s="23">
        <f t="shared" si="2"/>
        <v>18953.719000000001</v>
      </c>
      <c r="I38" s="23">
        <f>SUM(I39,I41,I44,I54)</f>
        <v>613.70799999999997</v>
      </c>
      <c r="J38" s="23">
        <f>SUM(J39,J41,J44,J54)</f>
        <v>0</v>
      </c>
      <c r="K38" s="23">
        <f>SUM(K39,K41,K44,K54)</f>
        <v>13228.470000000001</v>
      </c>
      <c r="L38" s="23">
        <f>SUM(L39,L41,L44,L54)</f>
        <v>5111.5410000000002</v>
      </c>
      <c r="N38" s="19"/>
      <c r="O38" s="19"/>
      <c r="P38" s="19"/>
      <c r="Q38" s="19"/>
      <c r="R38" s="19"/>
      <c r="S38" s="19"/>
      <c r="T38" s="24" t="s">
        <v>29</v>
      </c>
      <c r="U38" s="25">
        <f>U41+U44</f>
        <v>18953718.793276001</v>
      </c>
    </row>
    <row r="39" spans="3:24" ht="24" customHeight="1" x14ac:dyDescent="0.25">
      <c r="D39" s="26" t="s">
        <v>92</v>
      </c>
      <c r="E39" s="27" t="s">
        <v>93</v>
      </c>
      <c r="F39" s="12" t="s">
        <v>28</v>
      </c>
      <c r="G39" s="12" t="s">
        <v>94</v>
      </c>
      <c r="H39" s="23">
        <f t="shared" si="2"/>
        <v>0</v>
      </c>
      <c r="I39" s="28"/>
      <c r="J39" s="28"/>
      <c r="K39" s="28"/>
      <c r="L39" s="28"/>
      <c r="N39" s="19"/>
      <c r="O39" s="19"/>
      <c r="P39" s="19"/>
      <c r="Q39" s="19"/>
      <c r="R39" s="19"/>
      <c r="S39" s="19"/>
      <c r="T39" s="24" t="s">
        <v>29</v>
      </c>
    </row>
    <row r="40" spans="3:24" ht="12" customHeight="1" x14ac:dyDescent="0.25">
      <c r="D40" s="26" t="s">
        <v>95</v>
      </c>
      <c r="E40" s="42" t="s">
        <v>96</v>
      </c>
      <c r="F40" s="12" t="s">
        <v>28</v>
      </c>
      <c r="G40" s="12" t="s">
        <v>97</v>
      </c>
      <c r="H40" s="23">
        <f t="shared" si="2"/>
        <v>0</v>
      </c>
      <c r="I40" s="28"/>
      <c r="J40" s="28"/>
      <c r="K40" s="28"/>
      <c r="L40" s="28"/>
      <c r="N40" s="19"/>
      <c r="O40" s="19"/>
      <c r="P40" s="19"/>
      <c r="Q40" s="19"/>
      <c r="R40" s="19"/>
      <c r="S40" s="19"/>
      <c r="T40" s="24" t="s">
        <v>29</v>
      </c>
    </row>
    <row r="41" spans="3:24" ht="12" customHeight="1" x14ac:dyDescent="0.25">
      <c r="D41" s="26" t="s">
        <v>98</v>
      </c>
      <c r="E41" s="27" t="s">
        <v>99</v>
      </c>
      <c r="F41" s="12" t="s">
        <v>28</v>
      </c>
      <c r="G41" s="12" t="s">
        <v>100</v>
      </c>
      <c r="H41" s="23">
        <f t="shared" si="2"/>
        <v>10466.792000000001</v>
      </c>
      <c r="I41" s="28">
        <f>'[1]Акт об оказ услуг'!B32</f>
        <v>400.34399999999999</v>
      </c>
      <c r="J41" s="28">
        <f>'[1]Акт об оказ услуг'!B33</f>
        <v>0</v>
      </c>
      <c r="K41" s="28">
        <f>'[1]Акт об оказ услуг'!B34</f>
        <v>4955.55</v>
      </c>
      <c r="L41" s="28">
        <f>'[1]Акт об оказ услуг'!B35</f>
        <v>5110.8980000000001</v>
      </c>
      <c r="N41" s="19"/>
      <c r="O41" s="19"/>
      <c r="P41" s="19"/>
      <c r="Q41" s="19"/>
      <c r="R41" s="19"/>
      <c r="S41" s="19"/>
      <c r="T41" s="24" t="s">
        <v>29</v>
      </c>
      <c r="U41" s="25">
        <f>'[1]Вед Азов'!K12+'[1]Вед Батайск'!K13+'[1]Вед Каменск'!K12+'[1]Вед Таганрог'!K15+'[1]Вед Новочерк'!K12+'[1]Вед Ростов'!K22+'[1]Вед Ростов ТЕСЛА'!K22+'[1]Вед Аксай'!K23</f>
        <v>10466791.793276001</v>
      </c>
      <c r="V41" s="40"/>
    </row>
    <row r="42" spans="3:24" ht="12" customHeight="1" x14ac:dyDescent="0.25">
      <c r="D42" s="26" t="s">
        <v>101</v>
      </c>
      <c r="E42" s="42" t="s">
        <v>102</v>
      </c>
      <c r="F42" s="12" t="s">
        <v>28</v>
      </c>
      <c r="G42" s="12" t="s">
        <v>103</v>
      </c>
      <c r="H42" s="23">
        <f t="shared" si="2"/>
        <v>0</v>
      </c>
      <c r="I42" s="28"/>
      <c r="J42" s="28"/>
      <c r="K42" s="28"/>
      <c r="L42" s="28"/>
      <c r="N42" s="19"/>
      <c r="O42" s="19"/>
      <c r="P42" s="19"/>
      <c r="Q42" s="19"/>
      <c r="R42" s="19"/>
      <c r="S42" s="19"/>
      <c r="T42" s="24" t="s">
        <v>29</v>
      </c>
    </row>
    <row r="43" spans="3:24" ht="12" customHeight="1" x14ac:dyDescent="0.25">
      <c r="D43" s="26" t="s">
        <v>104</v>
      </c>
      <c r="E43" s="43" t="s">
        <v>105</v>
      </c>
      <c r="F43" s="12" t="s">
        <v>28</v>
      </c>
      <c r="G43" s="12" t="s">
        <v>106</v>
      </c>
      <c r="H43" s="23">
        <f t="shared" si="2"/>
        <v>0</v>
      </c>
      <c r="I43" s="28"/>
      <c r="J43" s="28"/>
      <c r="K43" s="28"/>
      <c r="L43" s="28"/>
      <c r="N43" s="19"/>
      <c r="O43" s="19"/>
      <c r="P43" s="19"/>
      <c r="Q43" s="19"/>
      <c r="R43" s="19"/>
      <c r="S43" s="19"/>
      <c r="T43" s="24" t="s">
        <v>29</v>
      </c>
    </row>
    <row r="44" spans="3:24" ht="12" customHeight="1" x14ac:dyDescent="0.25">
      <c r="D44" s="26" t="s">
        <v>107</v>
      </c>
      <c r="E44" s="27" t="s">
        <v>108</v>
      </c>
      <c r="F44" s="12" t="s">
        <v>28</v>
      </c>
      <c r="G44" s="12" t="s">
        <v>109</v>
      </c>
      <c r="H44" s="23">
        <f t="shared" si="2"/>
        <v>8486.9269999999997</v>
      </c>
      <c r="I44" s="23">
        <f>SUM(I45:I53)</f>
        <v>213.364</v>
      </c>
      <c r="J44" s="23">
        <f>SUM(J45:J53)</f>
        <v>0</v>
      </c>
      <c r="K44" s="23">
        <f>SUM(K45:K53)</f>
        <v>8272.92</v>
      </c>
      <c r="L44" s="23">
        <f>SUM(L45:L53)</f>
        <v>0.64300000000000002</v>
      </c>
      <c r="N44" s="19"/>
      <c r="O44" s="19"/>
      <c r="P44" s="19"/>
      <c r="Q44" s="19"/>
      <c r="R44" s="19"/>
      <c r="S44" s="19"/>
      <c r="T44" s="24" t="s">
        <v>29</v>
      </c>
      <c r="U44" s="25">
        <f>'[1]Сальдо Азов'!E36+'[1]Сальдо Каменск'!D94+'[1]ЦЭС Сальдо'!F185</f>
        <v>8486927</v>
      </c>
      <c r="X44" s="2" t="s">
        <v>110</v>
      </c>
    </row>
    <row r="45" spans="3:24" ht="12" hidden="1" customHeight="1" x14ac:dyDescent="0.25">
      <c r="D45" s="30"/>
      <c r="E45" s="31"/>
      <c r="F45" s="32"/>
      <c r="G45" s="32"/>
      <c r="H45" s="33"/>
      <c r="I45" s="33"/>
      <c r="J45" s="33"/>
      <c r="K45" s="33"/>
      <c r="L45" s="34"/>
      <c r="N45" s="24" t="s">
        <v>34</v>
      </c>
      <c r="O45" s="19"/>
      <c r="P45" s="19"/>
      <c r="Q45" s="19"/>
      <c r="R45" s="19"/>
      <c r="S45" s="19"/>
      <c r="T45" s="19"/>
    </row>
    <row r="46" spans="3:24" s="1" customFormat="1" ht="12" customHeight="1" x14ac:dyDescent="0.2">
      <c r="C46" s="37" t="s">
        <v>44</v>
      </c>
      <c r="D46" s="26" t="str">
        <f t="shared" ref="D46:D51" si="3">"4.3."&amp;N46</f>
        <v>4.3.1</v>
      </c>
      <c r="E46" s="38" t="s">
        <v>61</v>
      </c>
      <c r="F46" s="12" t="s">
        <v>28</v>
      </c>
      <c r="G46" s="12" t="s">
        <v>109</v>
      </c>
      <c r="H46" s="23">
        <f t="shared" ref="H46:H52" si="4">SUM(I46:L46)</f>
        <v>2414.895</v>
      </c>
      <c r="I46" s="28">
        <v>0</v>
      </c>
      <c r="J46" s="28">
        <v>0</v>
      </c>
      <c r="K46" s="28">
        <f>('[1]Сальдо Азов'!N30+'[1]Сальдо Каменск'!M87+'[1]ЦЭС Сальдо'!O144)/1000</f>
        <v>2414.895</v>
      </c>
      <c r="L46" s="28">
        <v>0</v>
      </c>
      <c r="N46" s="24" t="s">
        <v>26</v>
      </c>
      <c r="O46" s="39" t="s">
        <v>61</v>
      </c>
      <c r="P46" s="39" t="s">
        <v>63</v>
      </c>
      <c r="Q46" s="39" t="s">
        <v>64</v>
      </c>
      <c r="R46" s="39" t="s">
        <v>65</v>
      </c>
      <c r="S46" s="24" t="s">
        <v>49</v>
      </c>
      <c r="T46" s="24" t="s">
        <v>111</v>
      </c>
      <c r="X46" s="44">
        <f>CHOOSE([1]MonthDay!E1,[1]MonthDay!Q13,[1]MonthDay!R13,[1]MonthDay!S13,[1]MonthDay!T13,[1]MonthDay!U13,[1]MonthDay!V13,[1]MonthDay!W13,[1]MonthDay!X13,[1]MonthDay!Y13,[1]MonthDay!Z13,[1]MonthDay!AA13,[1]MonthDay!AB13)</f>
        <v>36.247999999999998</v>
      </c>
    </row>
    <row r="47" spans="3:24" s="1" customFormat="1" ht="12" customHeight="1" x14ac:dyDescent="0.15">
      <c r="C47" s="37" t="s">
        <v>44</v>
      </c>
      <c r="D47" s="26" t="str">
        <f t="shared" si="3"/>
        <v>4.3.2</v>
      </c>
      <c r="E47" s="38" t="s">
        <v>45</v>
      </c>
      <c r="F47" s="12" t="s">
        <v>28</v>
      </c>
      <c r="G47" s="12" t="s">
        <v>109</v>
      </c>
      <c r="H47" s="23">
        <f t="shared" si="4"/>
        <v>261.31900000000002</v>
      </c>
      <c r="I47" s="28">
        <f>(SUM('[1]Сальдо Каменск'!M46:M48)+'[1]ЦЭС Сальдо'!O138)/1000</f>
        <v>213.364</v>
      </c>
      <c r="J47" s="28">
        <v>0</v>
      </c>
      <c r="K47" s="28">
        <f>SUM('[1]Сальдо Каменск'!M83:M85)/1000</f>
        <v>47.954999999999998</v>
      </c>
      <c r="L47" s="28">
        <v>0</v>
      </c>
      <c r="N47" s="24" t="s">
        <v>52</v>
      </c>
      <c r="O47" s="39" t="s">
        <v>45</v>
      </c>
      <c r="P47" s="39" t="s">
        <v>46</v>
      </c>
      <c r="Q47" s="39" t="s">
        <v>47</v>
      </c>
      <c r="R47" s="39" t="s">
        <v>48</v>
      </c>
      <c r="S47" s="24" t="s">
        <v>49</v>
      </c>
      <c r="T47" s="24" t="s">
        <v>111</v>
      </c>
    </row>
    <row r="48" spans="3:24" s="1" customFormat="1" ht="12" customHeight="1" x14ac:dyDescent="0.15">
      <c r="C48" s="37" t="s">
        <v>44</v>
      </c>
      <c r="D48" s="26" t="str">
        <f t="shared" si="3"/>
        <v>4.3.3</v>
      </c>
      <c r="E48" s="38" t="s">
        <v>51</v>
      </c>
      <c r="F48" s="12" t="s">
        <v>28</v>
      </c>
      <c r="G48" s="12" t="s">
        <v>109</v>
      </c>
      <c r="H48" s="23">
        <f>SUM(I48:L48)</f>
        <v>5541.1109999999999</v>
      </c>
      <c r="I48" s="28">
        <v>0</v>
      </c>
      <c r="J48" s="28">
        <v>0</v>
      </c>
      <c r="K48" s="28">
        <f>(SUM('[1]Сальдо Каменск'!M50:M81)+'[1]ЦЭС Сальдо'!O151-'[1]ЦЭС Сальдо'!O166)/1000</f>
        <v>5540.4679999999998</v>
      </c>
      <c r="L48" s="28">
        <f>'[1]ЦЭС Сальдо'!O166/1000</f>
        <v>0.64300000000000002</v>
      </c>
      <c r="N48" s="24" t="s">
        <v>57</v>
      </c>
      <c r="O48" s="39" t="s">
        <v>51</v>
      </c>
      <c r="P48" s="39" t="s">
        <v>53</v>
      </c>
      <c r="Q48" s="39" t="s">
        <v>54</v>
      </c>
      <c r="R48" s="39" t="s">
        <v>55</v>
      </c>
      <c r="S48" s="24" t="s">
        <v>49</v>
      </c>
      <c r="T48" s="24" t="s">
        <v>111</v>
      </c>
    </row>
    <row r="49" spans="3:29" s="1" customFormat="1" ht="12" customHeight="1" x14ac:dyDescent="0.15">
      <c r="C49" s="37" t="s">
        <v>44</v>
      </c>
      <c r="D49" s="26" t="str">
        <f t="shared" si="3"/>
        <v>4.3.4</v>
      </c>
      <c r="E49" s="38" t="s">
        <v>56</v>
      </c>
      <c r="F49" s="12" t="s">
        <v>28</v>
      </c>
      <c r="G49" s="12" t="s">
        <v>109</v>
      </c>
      <c r="H49" s="23">
        <f t="shared" si="4"/>
        <v>146.89500000000001</v>
      </c>
      <c r="I49" s="28">
        <v>0</v>
      </c>
      <c r="J49" s="28">
        <v>0</v>
      </c>
      <c r="K49" s="28">
        <f>'[1]ЦЭС Сальдо'!O141/1000</f>
        <v>146.89500000000001</v>
      </c>
      <c r="L49" s="28">
        <v>0</v>
      </c>
      <c r="N49" s="24" t="s">
        <v>62</v>
      </c>
      <c r="O49" s="39" t="s">
        <v>56</v>
      </c>
      <c r="P49" s="39" t="s">
        <v>58</v>
      </c>
      <c r="Q49" s="39" t="s">
        <v>59</v>
      </c>
      <c r="R49" s="39" t="s">
        <v>60</v>
      </c>
      <c r="S49" s="24" t="s">
        <v>49</v>
      </c>
      <c r="T49" s="24" t="s">
        <v>111</v>
      </c>
    </row>
    <row r="50" spans="3:29" s="1" customFormat="1" ht="12" customHeight="1" x14ac:dyDescent="0.15">
      <c r="C50" s="37" t="s">
        <v>44</v>
      </c>
      <c r="D50" s="26" t="str">
        <f t="shared" si="3"/>
        <v>4.3.5</v>
      </c>
      <c r="E50" s="38" t="s">
        <v>112</v>
      </c>
      <c r="F50" s="12" t="s">
        <v>28</v>
      </c>
      <c r="G50" s="12" t="s">
        <v>109</v>
      </c>
      <c r="H50" s="23">
        <f t="shared" si="4"/>
        <v>47.747</v>
      </c>
      <c r="I50" s="28">
        <v>0</v>
      </c>
      <c r="J50" s="28">
        <v>0</v>
      </c>
      <c r="K50" s="28">
        <f>'[1]ЦЭС Сальдо'!O171/1000</f>
        <v>47.747</v>
      </c>
      <c r="L50" s="28">
        <v>0</v>
      </c>
      <c r="N50" s="24" t="s">
        <v>67</v>
      </c>
      <c r="O50" s="39" t="s">
        <v>112</v>
      </c>
      <c r="P50" s="39" t="s">
        <v>113</v>
      </c>
      <c r="Q50" s="39" t="s">
        <v>114</v>
      </c>
      <c r="R50" s="39" t="s">
        <v>115</v>
      </c>
      <c r="S50" s="24" t="s">
        <v>49</v>
      </c>
      <c r="T50" s="24" t="s">
        <v>111</v>
      </c>
      <c r="V50" s="45"/>
    </row>
    <row r="51" spans="3:29" s="1" customFormat="1" ht="12" customHeight="1" x14ac:dyDescent="0.15">
      <c r="C51" s="37" t="s">
        <v>44</v>
      </c>
      <c r="D51" s="26" t="str">
        <f t="shared" si="3"/>
        <v>4.3.6</v>
      </c>
      <c r="E51" s="38" t="s">
        <v>116</v>
      </c>
      <c r="F51" s="12" t="s">
        <v>28</v>
      </c>
      <c r="G51" s="12" t="s">
        <v>109</v>
      </c>
      <c r="H51" s="23">
        <f t="shared" si="4"/>
        <v>34.494</v>
      </c>
      <c r="I51" s="28">
        <v>0</v>
      </c>
      <c r="J51" s="28">
        <v>0</v>
      </c>
      <c r="K51" s="28">
        <f>'[1]ЦЭС Сальдо'!O176/1000</f>
        <v>34.494</v>
      </c>
      <c r="L51" s="28">
        <v>0</v>
      </c>
      <c r="N51" s="24" t="s">
        <v>72</v>
      </c>
      <c r="O51" s="39" t="s">
        <v>116</v>
      </c>
      <c r="P51" s="39" t="s">
        <v>117</v>
      </c>
      <c r="Q51" s="39" t="s">
        <v>118</v>
      </c>
      <c r="R51" s="39" t="s">
        <v>70</v>
      </c>
      <c r="S51" s="24" t="s">
        <v>49</v>
      </c>
      <c r="T51" s="24" t="s">
        <v>111</v>
      </c>
      <c r="V51" s="45"/>
    </row>
    <row r="52" spans="3:29" s="1" customFormat="1" ht="12" customHeight="1" x14ac:dyDescent="0.15">
      <c r="C52" s="37"/>
      <c r="D52" s="46"/>
      <c r="E52" s="38" t="s">
        <v>119</v>
      </c>
      <c r="F52" s="12" t="s">
        <v>28</v>
      </c>
      <c r="G52" s="12" t="s">
        <v>109</v>
      </c>
      <c r="H52" s="23">
        <f t="shared" si="4"/>
        <v>40.466000000000001</v>
      </c>
      <c r="I52" s="28">
        <v>0</v>
      </c>
      <c r="J52" s="28">
        <v>0</v>
      </c>
      <c r="K52" s="28">
        <f>'[1]ЦЭС Сальдо'!O149/1000</f>
        <v>40.466000000000001</v>
      </c>
      <c r="L52" s="28">
        <v>0</v>
      </c>
      <c r="N52" s="24"/>
      <c r="O52" s="39"/>
      <c r="P52" s="39"/>
      <c r="Q52" s="39"/>
      <c r="R52" s="39"/>
      <c r="S52" s="24"/>
      <c r="T52" s="24"/>
      <c r="V52" s="45"/>
    </row>
    <row r="53" spans="3:29" ht="12" customHeight="1" x14ac:dyDescent="0.25">
      <c r="D53" s="35"/>
      <c r="E53" s="31" t="s">
        <v>35</v>
      </c>
      <c r="F53" s="32"/>
      <c r="G53" s="32"/>
      <c r="H53" s="33"/>
      <c r="I53" s="33"/>
      <c r="J53" s="33"/>
      <c r="K53" s="33"/>
      <c r="L53" s="34"/>
      <c r="N53" s="19"/>
      <c r="O53" s="19"/>
      <c r="P53" s="19"/>
      <c r="Q53" s="19"/>
      <c r="R53" s="19"/>
      <c r="S53" s="19"/>
      <c r="T53" s="36" t="s">
        <v>120</v>
      </c>
    </row>
    <row r="54" spans="3:29" ht="12" customHeight="1" x14ac:dyDescent="0.25">
      <c r="D54" s="26" t="s">
        <v>121</v>
      </c>
      <c r="E54" s="27" t="s">
        <v>122</v>
      </c>
      <c r="F54" s="12" t="s">
        <v>28</v>
      </c>
      <c r="G54" s="12" t="s">
        <v>123</v>
      </c>
      <c r="H54" s="23">
        <f t="shared" ref="H54:H62" si="5">SUM(I54:L54)</f>
        <v>0</v>
      </c>
      <c r="I54" s="28"/>
      <c r="J54" s="28"/>
      <c r="K54" s="28"/>
      <c r="L54" s="28"/>
      <c r="N54" s="19"/>
      <c r="O54" s="19"/>
      <c r="P54" s="19"/>
      <c r="Q54" s="19"/>
      <c r="R54" s="19"/>
      <c r="S54" s="19"/>
      <c r="T54" s="24" t="s">
        <v>29</v>
      </c>
    </row>
    <row r="55" spans="3:29" ht="12" customHeight="1" x14ac:dyDescent="0.25">
      <c r="D55" s="20" t="s">
        <v>67</v>
      </c>
      <c r="E55" s="21" t="s">
        <v>124</v>
      </c>
      <c r="F55" s="22" t="s">
        <v>28</v>
      </c>
      <c r="G55" s="22" t="s">
        <v>125</v>
      </c>
      <c r="H55" s="23">
        <f t="shared" si="5"/>
        <v>9681.4069999999992</v>
      </c>
      <c r="I55" s="28">
        <v>9661.875</v>
      </c>
      <c r="J55" s="28">
        <v>19.532</v>
      </c>
      <c r="K55" s="28">
        <v>0</v>
      </c>
      <c r="L55" s="28">
        <v>0</v>
      </c>
      <c r="N55" s="19"/>
      <c r="O55" s="19"/>
      <c r="P55" s="19"/>
      <c r="Q55" s="19"/>
      <c r="R55" s="19"/>
      <c r="S55" s="19"/>
      <c r="T55" s="24" t="s">
        <v>29</v>
      </c>
      <c r="V55" s="29">
        <f>H58-U58</f>
        <v>5.2295945351943374E-12</v>
      </c>
    </row>
    <row r="56" spans="3:29" ht="12" customHeight="1" x14ac:dyDescent="0.25">
      <c r="D56" s="20" t="s">
        <v>72</v>
      </c>
      <c r="E56" s="21" t="s">
        <v>126</v>
      </c>
      <c r="F56" s="22" t="s">
        <v>28</v>
      </c>
      <c r="G56" s="22" t="s">
        <v>127</v>
      </c>
      <c r="H56" s="23">
        <f t="shared" si="5"/>
        <v>0</v>
      </c>
      <c r="I56" s="28"/>
      <c r="J56" s="28"/>
      <c r="K56" s="28"/>
      <c r="L56" s="28"/>
      <c r="N56" s="19"/>
      <c r="O56" s="19"/>
      <c r="P56" s="19"/>
      <c r="Q56" s="19"/>
      <c r="R56" s="19"/>
      <c r="S56" s="19"/>
      <c r="T56" s="24" t="s">
        <v>29</v>
      </c>
    </row>
    <row r="57" spans="3:29" ht="12" customHeight="1" x14ac:dyDescent="0.25">
      <c r="D57" s="20" t="s">
        <v>128</v>
      </c>
      <c r="E57" s="21" t="s">
        <v>129</v>
      </c>
      <c r="F57" s="22" t="s">
        <v>28</v>
      </c>
      <c r="G57" s="22" t="s">
        <v>130</v>
      </c>
      <c r="H57" s="23">
        <f t="shared" si="5"/>
        <v>0</v>
      </c>
      <c r="I57" s="28"/>
      <c r="J57" s="28"/>
      <c r="K57" s="28"/>
      <c r="L57" s="28"/>
      <c r="N57" s="19"/>
      <c r="O57" s="19"/>
      <c r="P57" s="19"/>
      <c r="Q57" s="19"/>
      <c r="R57" s="19"/>
      <c r="S57" s="19"/>
      <c r="T57" s="24" t="s">
        <v>29</v>
      </c>
      <c r="U57" s="47" t="s">
        <v>131</v>
      </c>
      <c r="X57" s="2" t="s">
        <v>132</v>
      </c>
      <c r="AC57" s="2" t="s">
        <v>133</v>
      </c>
    </row>
    <row r="58" spans="3:29" ht="12" customHeight="1" x14ac:dyDescent="0.25">
      <c r="D58" s="20" t="s">
        <v>134</v>
      </c>
      <c r="E58" s="21" t="s">
        <v>135</v>
      </c>
      <c r="F58" s="22" t="s">
        <v>28</v>
      </c>
      <c r="G58" s="22" t="s">
        <v>136</v>
      </c>
      <c r="H58" s="23">
        <f t="shared" si="5"/>
        <v>1167.4390000000001</v>
      </c>
      <c r="I58" s="28">
        <f>ROUND(X58*$AC$58/100,3)</f>
        <v>231.08600000000001</v>
      </c>
      <c r="J58" s="28">
        <f>ROUND(Y58*$AC$58/100,3)</f>
        <v>2.6640000000000001</v>
      </c>
      <c r="K58" s="28">
        <f>ROUND(Z58*$AC$58/100,3)</f>
        <v>448.17</v>
      </c>
      <c r="L58" s="48">
        <f>ROUND(AA58*$AC$58/100,3)+0.001</f>
        <v>485.51899999999995</v>
      </c>
      <c r="N58" s="19"/>
      <c r="O58" s="19"/>
      <c r="P58" s="19"/>
      <c r="Q58" s="19"/>
      <c r="R58" s="19"/>
      <c r="S58" s="19"/>
      <c r="T58" s="24" t="s">
        <v>29</v>
      </c>
      <c r="U58" s="49">
        <f>H15-H38</f>
        <v>1167.4389999999948</v>
      </c>
      <c r="X58" s="2">
        <v>19.794293667832751</v>
      </c>
      <c r="Y58" s="2">
        <v>0.22820599011163681</v>
      </c>
      <c r="Z58" s="2">
        <v>38.389196785859674</v>
      </c>
      <c r="AA58" s="2">
        <v>41.588303556195939</v>
      </c>
      <c r="AC58" s="29">
        <f>ROUND('[1]АКТ СЪЕМА'!AP923/1000,3)</f>
        <v>1167.4390000000001</v>
      </c>
    </row>
    <row r="59" spans="3:29" ht="12" customHeight="1" x14ac:dyDescent="0.25">
      <c r="D59" s="26" t="s">
        <v>137</v>
      </c>
      <c r="E59" s="27" t="s">
        <v>138</v>
      </c>
      <c r="F59" s="12" t="s">
        <v>28</v>
      </c>
      <c r="G59" s="12" t="s">
        <v>139</v>
      </c>
      <c r="H59" s="23">
        <f t="shared" si="5"/>
        <v>0</v>
      </c>
      <c r="I59" s="28"/>
      <c r="J59" s="28"/>
      <c r="K59" s="28"/>
      <c r="L59" s="28"/>
      <c r="N59" s="19"/>
      <c r="O59" s="19"/>
      <c r="P59" s="19"/>
      <c r="Q59" s="19"/>
      <c r="R59" s="19"/>
      <c r="S59" s="19"/>
      <c r="T59" s="24" t="s">
        <v>29</v>
      </c>
    </row>
    <row r="60" spans="3:29" ht="12" customHeight="1" x14ac:dyDescent="0.25">
      <c r="D60" s="20" t="s">
        <v>140</v>
      </c>
      <c r="E60" s="21" t="s">
        <v>141</v>
      </c>
      <c r="F60" s="22" t="s">
        <v>28</v>
      </c>
      <c r="G60" s="22" t="s">
        <v>142</v>
      </c>
      <c r="H60" s="23">
        <f t="shared" si="5"/>
        <v>1167.4390000000001</v>
      </c>
      <c r="I60" s="28">
        <f>I58</f>
        <v>231.08600000000001</v>
      </c>
      <c r="J60" s="28">
        <f t="shared" ref="J60:L60" si="6">J58</f>
        <v>2.6640000000000001</v>
      </c>
      <c r="K60" s="28">
        <f t="shared" si="6"/>
        <v>448.17</v>
      </c>
      <c r="L60" s="28">
        <f t="shared" si="6"/>
        <v>485.51899999999995</v>
      </c>
      <c r="N60" s="19"/>
      <c r="O60" s="19"/>
      <c r="P60" s="19"/>
      <c r="Q60" s="19"/>
      <c r="R60" s="19"/>
      <c r="S60" s="19"/>
      <c r="T60" s="24" t="s">
        <v>29</v>
      </c>
    </row>
    <row r="61" spans="3:29" ht="24" customHeight="1" x14ac:dyDescent="0.25">
      <c r="D61" s="20" t="s">
        <v>143</v>
      </c>
      <c r="E61" s="21" t="s">
        <v>144</v>
      </c>
      <c r="F61" s="22" t="s">
        <v>28</v>
      </c>
      <c r="G61" s="22" t="s">
        <v>145</v>
      </c>
      <c r="H61" s="23">
        <f t="shared" si="5"/>
        <v>0</v>
      </c>
      <c r="I61" s="23">
        <f>I58-I60</f>
        <v>0</v>
      </c>
      <c r="J61" s="23">
        <f>J58-J60</f>
        <v>0</v>
      </c>
      <c r="K61" s="23">
        <f>K58-K60</f>
        <v>0</v>
      </c>
      <c r="L61" s="23">
        <f>L58-L60</f>
        <v>0</v>
      </c>
      <c r="N61" s="19"/>
      <c r="O61" s="19"/>
      <c r="P61" s="19"/>
      <c r="Q61" s="19"/>
      <c r="R61" s="19"/>
      <c r="S61" s="19"/>
      <c r="T61" s="24" t="s">
        <v>29</v>
      </c>
    </row>
    <row r="62" spans="3:29" ht="12" customHeight="1" x14ac:dyDescent="0.25">
      <c r="D62" s="20" t="s">
        <v>146</v>
      </c>
      <c r="E62" s="21" t="s">
        <v>147</v>
      </c>
      <c r="F62" s="22" t="s">
        <v>28</v>
      </c>
      <c r="G62" s="22" t="s">
        <v>148</v>
      </c>
      <c r="H62" s="23">
        <f t="shared" si="5"/>
        <v>0</v>
      </c>
      <c r="I62" s="23">
        <f>SUM(I15,I32,I37)-SUM(I38,I55:I58)</f>
        <v>0</v>
      </c>
      <c r="J62" s="23">
        <f>SUM(J15,J32,J37)-SUM(J38,J55:J58)</f>
        <v>0</v>
      </c>
      <c r="K62" s="23">
        <f>SUM(K15,K32,K37)-SUM(K38,K55:K58)</f>
        <v>0</v>
      </c>
      <c r="L62" s="23">
        <f>SUM(L15,L32,L37)-SUM(L38,L55:L58)</f>
        <v>0</v>
      </c>
      <c r="N62" s="19"/>
      <c r="O62" s="19"/>
      <c r="P62" s="19"/>
      <c r="Q62" s="19"/>
      <c r="R62" s="19"/>
      <c r="S62" s="19"/>
      <c r="T62" s="24" t="s">
        <v>29</v>
      </c>
    </row>
    <row r="63" spans="3:29" ht="18" customHeight="1" x14ac:dyDescent="0.25">
      <c r="D63" s="14" t="s">
        <v>149</v>
      </c>
      <c r="E63" s="15"/>
      <c r="F63" s="15"/>
      <c r="G63" s="16"/>
      <c r="H63" s="17"/>
      <c r="I63" s="17"/>
      <c r="J63" s="17"/>
      <c r="K63" s="17"/>
      <c r="L63" s="18"/>
      <c r="N63" s="19"/>
      <c r="O63" s="19"/>
      <c r="P63" s="19"/>
      <c r="Q63" s="19"/>
      <c r="R63" s="19"/>
      <c r="S63" s="19"/>
      <c r="T63" s="19"/>
    </row>
    <row r="64" spans="3:29" ht="12" customHeight="1" x14ac:dyDescent="0.25">
      <c r="D64" s="20" t="s">
        <v>150</v>
      </c>
      <c r="E64" s="21" t="s">
        <v>27</v>
      </c>
      <c r="F64" s="22" t="s">
        <v>151</v>
      </c>
      <c r="G64" s="22" t="s">
        <v>152</v>
      </c>
      <c r="H64" s="23">
        <f>SUM(I64:L64)</f>
        <v>36.249000000000002</v>
      </c>
      <c r="I64" s="23">
        <f>SUM(I65,I66,I69,I72)</f>
        <v>18.927</v>
      </c>
      <c r="J64" s="23">
        <f>SUM(J65,J66,J69,J72)</f>
        <v>0.04</v>
      </c>
      <c r="K64" s="23">
        <f>SUM(K65,K66,K69,K72)</f>
        <v>17.036000000000001</v>
      </c>
      <c r="L64" s="23">
        <f>SUM(L65,L66,L69,L72)</f>
        <v>0.246</v>
      </c>
      <c r="N64" s="19"/>
      <c r="O64" s="19"/>
      <c r="P64" s="19"/>
      <c r="Q64" s="19"/>
      <c r="R64" s="19"/>
      <c r="S64" s="19"/>
      <c r="T64" s="24" t="s">
        <v>29</v>
      </c>
    </row>
    <row r="65" spans="3:20" ht="12" customHeight="1" x14ac:dyDescent="0.25">
      <c r="D65" s="26" t="s">
        <v>153</v>
      </c>
      <c r="E65" s="27" t="s">
        <v>31</v>
      </c>
      <c r="F65" s="12" t="s">
        <v>151</v>
      </c>
      <c r="G65" s="12" t="s">
        <v>154</v>
      </c>
      <c r="H65" s="23">
        <f>SUM(I65:L65)</f>
        <v>6.3609999999999998</v>
      </c>
      <c r="I65" s="28">
        <f>ROUND((I16*100/$H$15)*$X$46/100,3)</f>
        <v>6.3609999999999998</v>
      </c>
      <c r="J65" s="28">
        <f t="shared" ref="J65:L65" si="7">ROUND((J16*100/$H$15)*$X$46/100,3)</f>
        <v>0</v>
      </c>
      <c r="K65" s="28">
        <f t="shared" si="7"/>
        <v>0</v>
      </c>
      <c r="L65" s="28">
        <f t="shared" si="7"/>
        <v>0</v>
      </c>
      <c r="N65" s="19"/>
      <c r="O65" s="19"/>
      <c r="P65" s="19"/>
      <c r="Q65" s="19"/>
      <c r="R65" s="19"/>
      <c r="S65" s="19"/>
      <c r="T65" s="24" t="s">
        <v>29</v>
      </c>
    </row>
    <row r="66" spans="3:20" ht="12" customHeight="1" x14ac:dyDescent="0.25">
      <c r="D66" s="26" t="s">
        <v>155</v>
      </c>
      <c r="E66" s="27" t="s">
        <v>33</v>
      </c>
      <c r="F66" s="12" t="s">
        <v>151</v>
      </c>
      <c r="G66" s="12" t="s">
        <v>156</v>
      </c>
      <c r="H66" s="23">
        <f>SUM(I66:L66)</f>
        <v>0</v>
      </c>
      <c r="I66" s="23">
        <f>SUM(I67:I68)</f>
        <v>0</v>
      </c>
      <c r="J66" s="23">
        <f>SUM(J67:J68)</f>
        <v>0</v>
      </c>
      <c r="K66" s="23">
        <f>SUM(K67:K68)</f>
        <v>0</v>
      </c>
      <c r="L66" s="23">
        <f>SUM(L67:L68)</f>
        <v>0</v>
      </c>
      <c r="N66" s="19"/>
      <c r="O66" s="19"/>
      <c r="P66" s="19"/>
      <c r="Q66" s="19"/>
      <c r="R66" s="19"/>
      <c r="S66" s="19"/>
      <c r="T66" s="24" t="s">
        <v>29</v>
      </c>
    </row>
    <row r="67" spans="3:20" ht="12" hidden="1" customHeight="1" x14ac:dyDescent="0.25">
      <c r="D67" s="30"/>
      <c r="E67" s="31"/>
      <c r="F67" s="32"/>
      <c r="G67" s="32"/>
      <c r="H67" s="33"/>
      <c r="I67" s="33"/>
      <c r="J67" s="33"/>
      <c r="K67" s="33"/>
      <c r="L67" s="34"/>
      <c r="N67" s="24" t="s">
        <v>34</v>
      </c>
      <c r="O67" s="19"/>
      <c r="P67" s="19"/>
      <c r="Q67" s="19"/>
      <c r="R67" s="19"/>
      <c r="S67" s="19"/>
      <c r="T67" s="19"/>
    </row>
    <row r="68" spans="3:20" ht="12" customHeight="1" x14ac:dyDescent="0.25">
      <c r="D68" s="35"/>
      <c r="E68" s="31" t="s">
        <v>35</v>
      </c>
      <c r="F68" s="32"/>
      <c r="G68" s="32"/>
      <c r="H68" s="33"/>
      <c r="I68" s="33"/>
      <c r="J68" s="33"/>
      <c r="K68" s="33"/>
      <c r="L68" s="34"/>
      <c r="N68" s="19"/>
      <c r="O68" s="19"/>
      <c r="P68" s="19"/>
      <c r="Q68" s="19"/>
      <c r="R68" s="19"/>
      <c r="S68" s="19"/>
      <c r="T68" s="36" t="s">
        <v>157</v>
      </c>
    </row>
    <row r="69" spans="3:20" ht="12" customHeight="1" x14ac:dyDescent="0.25">
      <c r="D69" s="26" t="s">
        <v>158</v>
      </c>
      <c r="E69" s="27" t="s">
        <v>38</v>
      </c>
      <c r="F69" s="12" t="s">
        <v>151</v>
      </c>
      <c r="G69" s="12" t="s">
        <v>159</v>
      </c>
      <c r="H69" s="23">
        <f>SUM(I69:L69)</f>
        <v>0</v>
      </c>
      <c r="I69" s="23">
        <f>SUM(I70:I71)</f>
        <v>0</v>
      </c>
      <c r="J69" s="23">
        <f>SUM(J70:J71)</f>
        <v>0</v>
      </c>
      <c r="K69" s="23">
        <f>SUM(K70:K71)</f>
        <v>0</v>
      </c>
      <c r="L69" s="23">
        <f>SUM(L70:L71)</f>
        <v>0</v>
      </c>
      <c r="N69" s="19"/>
      <c r="O69" s="19"/>
      <c r="P69" s="19"/>
      <c r="Q69" s="19"/>
      <c r="R69" s="19"/>
      <c r="S69" s="19"/>
      <c r="T69" s="24" t="s">
        <v>29</v>
      </c>
    </row>
    <row r="70" spans="3:20" ht="12" hidden="1" customHeight="1" x14ac:dyDescent="0.25">
      <c r="D70" s="30"/>
      <c r="E70" s="31"/>
      <c r="F70" s="32"/>
      <c r="G70" s="32"/>
      <c r="H70" s="33"/>
      <c r="I70" s="33"/>
      <c r="J70" s="33"/>
      <c r="K70" s="33"/>
      <c r="L70" s="34"/>
      <c r="N70" s="24" t="s">
        <v>34</v>
      </c>
      <c r="O70" s="19"/>
      <c r="P70" s="19"/>
      <c r="Q70" s="19"/>
      <c r="R70" s="19"/>
      <c r="S70" s="19"/>
      <c r="T70" s="19"/>
    </row>
    <row r="71" spans="3:20" ht="12" customHeight="1" x14ac:dyDescent="0.25">
      <c r="D71" s="35"/>
      <c r="E71" s="31" t="s">
        <v>35</v>
      </c>
      <c r="F71" s="32"/>
      <c r="G71" s="32"/>
      <c r="H71" s="33"/>
      <c r="I71" s="33"/>
      <c r="J71" s="33"/>
      <c r="K71" s="33"/>
      <c r="L71" s="34"/>
      <c r="N71" s="19"/>
      <c r="O71" s="19"/>
      <c r="P71" s="19"/>
      <c r="Q71" s="19"/>
      <c r="R71" s="19"/>
      <c r="S71" s="19"/>
      <c r="T71" s="36" t="s">
        <v>160</v>
      </c>
    </row>
    <row r="72" spans="3:20" ht="12" customHeight="1" x14ac:dyDescent="0.25">
      <c r="D72" s="26" t="s">
        <v>161</v>
      </c>
      <c r="E72" s="27" t="s">
        <v>42</v>
      </c>
      <c r="F72" s="12" t="s">
        <v>151</v>
      </c>
      <c r="G72" s="12" t="s">
        <v>162</v>
      </c>
      <c r="H72" s="23">
        <f>SUM(I72:L72)</f>
        <v>29.887999999999998</v>
      </c>
      <c r="I72" s="23">
        <f>SUM(I73:I80)</f>
        <v>12.565999999999999</v>
      </c>
      <c r="J72" s="23">
        <f>SUM(J73:J80)</f>
        <v>0.04</v>
      </c>
      <c r="K72" s="23">
        <f>SUM(K73:K80)</f>
        <v>17.036000000000001</v>
      </c>
      <c r="L72" s="23">
        <f>SUM(L73:L80)</f>
        <v>0.246</v>
      </c>
      <c r="N72" s="19"/>
      <c r="O72" s="19"/>
      <c r="P72" s="19"/>
      <c r="Q72" s="19"/>
      <c r="R72" s="19"/>
      <c r="S72" s="19"/>
      <c r="T72" s="24" t="s">
        <v>29</v>
      </c>
    </row>
    <row r="73" spans="3:20" ht="12" hidden="1" customHeight="1" x14ac:dyDescent="0.25">
      <c r="D73" s="30"/>
      <c r="E73" s="31"/>
      <c r="F73" s="32"/>
      <c r="G73" s="32"/>
      <c r="H73" s="33"/>
      <c r="I73" s="33"/>
      <c r="J73" s="33"/>
      <c r="K73" s="33"/>
      <c r="L73" s="34"/>
      <c r="N73" s="24" t="s">
        <v>34</v>
      </c>
      <c r="O73" s="19"/>
      <c r="P73" s="19"/>
      <c r="Q73" s="19"/>
      <c r="R73" s="19"/>
      <c r="S73" s="19"/>
      <c r="T73" s="19"/>
    </row>
    <row r="74" spans="3:20" s="1" customFormat="1" ht="12" customHeight="1" x14ac:dyDescent="0.15">
      <c r="C74" s="37" t="s">
        <v>44</v>
      </c>
      <c r="D74" s="26" t="str">
        <f t="shared" ref="D74:D79" si="8">"12.4."&amp;N74</f>
        <v>12.4.1</v>
      </c>
      <c r="E74" s="38" t="s">
        <v>45</v>
      </c>
      <c r="F74" s="12" t="s">
        <v>151</v>
      </c>
      <c r="G74" s="12" t="s">
        <v>162</v>
      </c>
      <c r="H74" s="23">
        <f t="shared" ref="H74:H79" si="9">SUM(I74:L74)</f>
        <v>18.661999999999995</v>
      </c>
      <c r="I74" s="28">
        <f>ROUND((I25*100/$H$15)*$X$46/100,3)</f>
        <v>12.292999999999999</v>
      </c>
      <c r="J74" s="28">
        <f t="shared" ref="J74:L74" si="10">ROUND((J25*100/$H$15)*$X$46/100,3)</f>
        <v>0.04</v>
      </c>
      <c r="K74" s="28">
        <f t="shared" si="10"/>
        <v>6.0830000000000002</v>
      </c>
      <c r="L74" s="28">
        <f t="shared" si="10"/>
        <v>0.246</v>
      </c>
      <c r="N74" s="24" t="s">
        <v>26</v>
      </c>
      <c r="O74" s="39" t="s">
        <v>45</v>
      </c>
      <c r="P74" s="39" t="s">
        <v>46</v>
      </c>
      <c r="Q74" s="39" t="s">
        <v>47</v>
      </c>
      <c r="R74" s="39" t="s">
        <v>48</v>
      </c>
      <c r="S74" s="24" t="s">
        <v>49</v>
      </c>
      <c r="T74" s="24" t="s">
        <v>163</v>
      </c>
    </row>
    <row r="75" spans="3:20" s="1" customFormat="1" ht="12" customHeight="1" x14ac:dyDescent="0.15">
      <c r="C75" s="37" t="s">
        <v>44</v>
      </c>
      <c r="D75" s="26" t="str">
        <f t="shared" si="8"/>
        <v>12.4.2</v>
      </c>
      <c r="E75" s="38" t="s">
        <v>51</v>
      </c>
      <c r="F75" s="12" t="s">
        <v>151</v>
      </c>
      <c r="G75" s="12" t="s">
        <v>162</v>
      </c>
      <c r="H75" s="23">
        <f t="shared" si="9"/>
        <v>7.5179999999999998</v>
      </c>
      <c r="I75" s="28">
        <f t="shared" ref="I75:L79" si="11">ROUND((I26*100/$H$15)*$X$46/100,3)</f>
        <v>0</v>
      </c>
      <c r="J75" s="28">
        <f t="shared" si="11"/>
        <v>0</v>
      </c>
      <c r="K75" s="28">
        <f t="shared" si="11"/>
        <v>7.5179999999999998</v>
      </c>
      <c r="L75" s="28">
        <f t="shared" si="11"/>
        <v>0</v>
      </c>
      <c r="N75" s="24" t="s">
        <v>52</v>
      </c>
      <c r="O75" s="39" t="s">
        <v>51</v>
      </c>
      <c r="P75" s="39" t="s">
        <v>53</v>
      </c>
      <c r="Q75" s="39" t="s">
        <v>54</v>
      </c>
      <c r="R75" s="39" t="s">
        <v>55</v>
      </c>
      <c r="S75" s="24" t="s">
        <v>49</v>
      </c>
      <c r="T75" s="24" t="s">
        <v>163</v>
      </c>
    </row>
    <row r="76" spans="3:20" s="1" customFormat="1" ht="12" customHeight="1" x14ac:dyDescent="0.15">
      <c r="C76" s="37" t="s">
        <v>44</v>
      </c>
      <c r="D76" s="26" t="str">
        <f t="shared" si="8"/>
        <v>12.4.3</v>
      </c>
      <c r="E76" s="38" t="s">
        <v>56</v>
      </c>
      <c r="F76" s="12" t="s">
        <v>151</v>
      </c>
      <c r="G76" s="12" t="s">
        <v>162</v>
      </c>
      <c r="H76" s="23">
        <f t="shared" si="9"/>
        <v>0.39300000000000002</v>
      </c>
      <c r="I76" s="28">
        <f t="shared" si="11"/>
        <v>0</v>
      </c>
      <c r="J76" s="28">
        <f t="shared" si="11"/>
        <v>0</v>
      </c>
      <c r="K76" s="28">
        <f t="shared" si="11"/>
        <v>0.39300000000000002</v>
      </c>
      <c r="L76" s="28">
        <f t="shared" si="11"/>
        <v>0</v>
      </c>
      <c r="N76" s="24" t="s">
        <v>57</v>
      </c>
      <c r="O76" s="39" t="s">
        <v>56</v>
      </c>
      <c r="P76" s="39" t="s">
        <v>58</v>
      </c>
      <c r="Q76" s="39" t="s">
        <v>59</v>
      </c>
      <c r="R76" s="39" t="s">
        <v>60</v>
      </c>
      <c r="S76" s="24" t="s">
        <v>49</v>
      </c>
      <c r="T76" s="24" t="s">
        <v>163</v>
      </c>
    </row>
    <row r="77" spans="3:20" s="1" customFormat="1" ht="12" customHeight="1" x14ac:dyDescent="0.15">
      <c r="C77" s="37" t="s">
        <v>44</v>
      </c>
      <c r="D77" s="26" t="str">
        <f t="shared" si="8"/>
        <v>12.4.4</v>
      </c>
      <c r="E77" s="38" t="s">
        <v>61</v>
      </c>
      <c r="F77" s="12" t="s">
        <v>151</v>
      </c>
      <c r="G77" s="12" t="s">
        <v>162</v>
      </c>
      <c r="H77" s="23">
        <f t="shared" si="9"/>
        <v>2.9780000000000002</v>
      </c>
      <c r="I77" s="28">
        <f t="shared" si="11"/>
        <v>0</v>
      </c>
      <c r="J77" s="28">
        <f t="shared" si="11"/>
        <v>0</v>
      </c>
      <c r="K77" s="28">
        <f t="shared" si="11"/>
        <v>2.9780000000000002</v>
      </c>
      <c r="L77" s="28">
        <f t="shared" si="11"/>
        <v>0</v>
      </c>
      <c r="N77" s="24" t="s">
        <v>62</v>
      </c>
      <c r="O77" s="39" t="s">
        <v>61</v>
      </c>
      <c r="P77" s="39" t="s">
        <v>63</v>
      </c>
      <c r="Q77" s="39" t="s">
        <v>64</v>
      </c>
      <c r="R77" s="39" t="s">
        <v>65</v>
      </c>
      <c r="S77" s="24" t="s">
        <v>49</v>
      </c>
      <c r="T77" s="24" t="s">
        <v>163</v>
      </c>
    </row>
    <row r="78" spans="3:20" s="1" customFormat="1" ht="12" customHeight="1" x14ac:dyDescent="0.15">
      <c r="C78" s="37" t="s">
        <v>44</v>
      </c>
      <c r="D78" s="26" t="str">
        <f t="shared" si="8"/>
        <v>12.4.5</v>
      </c>
      <c r="E78" s="38" t="s">
        <v>66</v>
      </c>
      <c r="F78" s="12" t="s">
        <v>151</v>
      </c>
      <c r="G78" s="12" t="s">
        <v>162</v>
      </c>
      <c r="H78" s="23">
        <f t="shared" si="9"/>
        <v>0.27300000000000002</v>
      </c>
      <c r="I78" s="28">
        <f t="shared" si="11"/>
        <v>0.27300000000000002</v>
      </c>
      <c r="J78" s="28">
        <f t="shared" si="11"/>
        <v>0</v>
      </c>
      <c r="K78" s="28">
        <f t="shared" si="11"/>
        <v>0</v>
      </c>
      <c r="L78" s="28">
        <f t="shared" si="11"/>
        <v>0</v>
      </c>
      <c r="N78" s="24" t="s">
        <v>67</v>
      </c>
      <c r="O78" s="39" t="s">
        <v>66</v>
      </c>
      <c r="P78" s="39" t="s">
        <v>68</v>
      </c>
      <c r="Q78" s="39" t="s">
        <v>69</v>
      </c>
      <c r="R78" s="39" t="s">
        <v>70</v>
      </c>
      <c r="S78" s="24" t="s">
        <v>49</v>
      </c>
      <c r="T78" s="24" t="s">
        <v>163</v>
      </c>
    </row>
    <row r="79" spans="3:20" s="1" customFormat="1" ht="12" customHeight="1" x14ac:dyDescent="0.15">
      <c r="C79" s="37" t="s">
        <v>44</v>
      </c>
      <c r="D79" s="26" t="str">
        <f t="shared" si="8"/>
        <v>12.4.6</v>
      </c>
      <c r="E79" s="38" t="s">
        <v>71</v>
      </c>
      <c r="F79" s="12" t="s">
        <v>151</v>
      </c>
      <c r="G79" s="12" t="s">
        <v>162</v>
      </c>
      <c r="H79" s="23">
        <f t="shared" si="9"/>
        <v>6.4000000000000001E-2</v>
      </c>
      <c r="I79" s="28">
        <f t="shared" si="11"/>
        <v>0</v>
      </c>
      <c r="J79" s="28">
        <f t="shared" si="11"/>
        <v>0</v>
      </c>
      <c r="K79" s="28">
        <f t="shared" si="11"/>
        <v>6.4000000000000001E-2</v>
      </c>
      <c r="L79" s="28">
        <f t="shared" si="11"/>
        <v>0</v>
      </c>
      <c r="N79" s="24" t="s">
        <v>72</v>
      </c>
      <c r="O79" s="39" t="s">
        <v>71</v>
      </c>
      <c r="P79" s="39" t="s">
        <v>73</v>
      </c>
      <c r="Q79" s="39" t="s">
        <v>74</v>
      </c>
      <c r="R79" s="39" t="s">
        <v>75</v>
      </c>
      <c r="S79" s="24" t="s">
        <v>49</v>
      </c>
      <c r="T79" s="24" t="s">
        <v>163</v>
      </c>
    </row>
    <row r="80" spans="3:20" ht="12" customHeight="1" x14ac:dyDescent="0.25">
      <c r="D80" s="35"/>
      <c r="E80" s="31" t="s">
        <v>35</v>
      </c>
      <c r="F80" s="32"/>
      <c r="G80" s="32"/>
      <c r="H80" s="33"/>
      <c r="I80" s="33"/>
      <c r="J80" s="33"/>
      <c r="K80" s="33"/>
      <c r="L80" s="34"/>
      <c r="N80" s="19"/>
      <c r="O80" s="19"/>
      <c r="P80" s="19"/>
      <c r="Q80" s="19"/>
      <c r="R80" s="19"/>
      <c r="S80" s="19"/>
      <c r="T80" s="36" t="s">
        <v>164</v>
      </c>
    </row>
    <row r="81" spans="3:20" ht="12" customHeight="1" x14ac:dyDescent="0.25">
      <c r="D81" s="20" t="s">
        <v>165</v>
      </c>
      <c r="E81" s="21" t="s">
        <v>77</v>
      </c>
      <c r="F81" s="22" t="s">
        <v>151</v>
      </c>
      <c r="G81" s="22" t="s">
        <v>166</v>
      </c>
      <c r="H81" s="23">
        <f t="shared" ref="H81:H93" si="12">SUM(I81:L81)</f>
        <v>17.437999999999999</v>
      </c>
      <c r="I81" s="23">
        <f>SUM(I83,I84,I85)</f>
        <v>0</v>
      </c>
      <c r="J81" s="23">
        <f>SUM(J82,J84,J85)</f>
        <v>0</v>
      </c>
      <c r="K81" s="23">
        <f>SUM(K82,K83,K85)</f>
        <v>7.601</v>
      </c>
      <c r="L81" s="23">
        <f>SUM(L82,L83,L84)</f>
        <v>9.8369999999999997</v>
      </c>
      <c r="N81" s="19"/>
      <c r="O81" s="19"/>
      <c r="P81" s="19"/>
      <c r="Q81" s="19"/>
      <c r="R81" s="19"/>
      <c r="S81" s="19"/>
      <c r="T81" s="24" t="s">
        <v>29</v>
      </c>
    </row>
    <row r="82" spans="3:20" ht="12" customHeight="1" x14ac:dyDescent="0.25">
      <c r="D82" s="26" t="s">
        <v>167</v>
      </c>
      <c r="E82" s="27" t="s">
        <v>21</v>
      </c>
      <c r="F82" s="12" t="s">
        <v>151</v>
      </c>
      <c r="G82" s="12" t="s">
        <v>168</v>
      </c>
      <c r="H82" s="23">
        <f t="shared" si="12"/>
        <v>7.601</v>
      </c>
      <c r="I82" s="41"/>
      <c r="J82" s="28"/>
      <c r="K82" s="48">
        <f>ROUND((K33*100/$H$15)*$X$46/100,3)-0.003</f>
        <v>7.601</v>
      </c>
      <c r="L82" s="28"/>
      <c r="N82" s="19"/>
      <c r="O82" s="19"/>
      <c r="P82" s="19"/>
      <c r="Q82" s="19"/>
      <c r="R82" s="19"/>
      <c r="S82" s="19"/>
      <c r="T82" s="24" t="s">
        <v>29</v>
      </c>
    </row>
    <row r="83" spans="3:20" ht="12" customHeight="1" x14ac:dyDescent="0.25">
      <c r="D83" s="26" t="s">
        <v>169</v>
      </c>
      <c r="E83" s="27" t="s">
        <v>22</v>
      </c>
      <c r="F83" s="12" t="s">
        <v>151</v>
      </c>
      <c r="G83" s="12" t="s">
        <v>170</v>
      </c>
      <c r="H83" s="23">
        <f t="shared" si="12"/>
        <v>0</v>
      </c>
      <c r="I83" s="28"/>
      <c r="J83" s="41"/>
      <c r="K83" s="28"/>
      <c r="L83" s="28"/>
      <c r="N83" s="19"/>
      <c r="O83" s="19"/>
      <c r="P83" s="19"/>
      <c r="Q83" s="19"/>
      <c r="R83" s="19"/>
      <c r="S83" s="19"/>
      <c r="T83" s="24" t="s">
        <v>29</v>
      </c>
    </row>
    <row r="84" spans="3:20" ht="12" customHeight="1" x14ac:dyDescent="0.25">
      <c r="D84" s="26" t="s">
        <v>171</v>
      </c>
      <c r="E84" s="27" t="s">
        <v>23</v>
      </c>
      <c r="F84" s="12" t="s">
        <v>151</v>
      </c>
      <c r="G84" s="12" t="s">
        <v>172</v>
      </c>
      <c r="H84" s="23">
        <f t="shared" si="12"/>
        <v>9.8369999999999997</v>
      </c>
      <c r="I84" s="28"/>
      <c r="J84" s="28"/>
      <c r="K84" s="41"/>
      <c r="L84" s="28">
        <f>ROUND((L35*100/$H$15)*$X$46/100,3)</f>
        <v>9.8369999999999997</v>
      </c>
      <c r="N84" s="19"/>
      <c r="O84" s="19"/>
      <c r="P84" s="19"/>
      <c r="Q84" s="19"/>
      <c r="R84" s="19"/>
      <c r="S84" s="19"/>
      <c r="T84" s="24" t="s">
        <v>29</v>
      </c>
    </row>
    <row r="85" spans="3:20" ht="12" customHeight="1" x14ac:dyDescent="0.25">
      <c r="D85" s="26" t="s">
        <v>173</v>
      </c>
      <c r="E85" s="27" t="s">
        <v>86</v>
      </c>
      <c r="F85" s="12" t="s">
        <v>151</v>
      </c>
      <c r="G85" s="12" t="s">
        <v>174</v>
      </c>
      <c r="H85" s="23">
        <f t="shared" si="12"/>
        <v>0</v>
      </c>
      <c r="I85" s="28"/>
      <c r="J85" s="28"/>
      <c r="K85" s="28"/>
      <c r="L85" s="41"/>
      <c r="N85" s="19"/>
      <c r="O85" s="19"/>
      <c r="P85" s="19"/>
      <c r="Q85" s="19"/>
      <c r="R85" s="19"/>
      <c r="S85" s="19"/>
      <c r="T85" s="24" t="s">
        <v>29</v>
      </c>
    </row>
    <row r="86" spans="3:20" ht="12" customHeight="1" x14ac:dyDescent="0.25">
      <c r="D86" s="20" t="s">
        <v>175</v>
      </c>
      <c r="E86" s="21" t="s">
        <v>88</v>
      </c>
      <c r="F86" s="22" t="s">
        <v>151</v>
      </c>
      <c r="G86" s="22" t="s">
        <v>176</v>
      </c>
      <c r="H86" s="23">
        <f t="shared" si="12"/>
        <v>0</v>
      </c>
      <c r="I86" s="28"/>
      <c r="J86" s="28"/>
      <c r="K86" s="28"/>
      <c r="L86" s="28"/>
      <c r="N86" s="19"/>
      <c r="O86" s="19"/>
      <c r="P86" s="19"/>
      <c r="Q86" s="19"/>
      <c r="R86" s="19"/>
      <c r="S86" s="19"/>
      <c r="T86" s="24" t="s">
        <v>29</v>
      </c>
    </row>
    <row r="87" spans="3:20" ht="12" customHeight="1" x14ac:dyDescent="0.25">
      <c r="D87" s="20" t="s">
        <v>177</v>
      </c>
      <c r="E87" s="21" t="s">
        <v>90</v>
      </c>
      <c r="F87" s="22" t="s">
        <v>151</v>
      </c>
      <c r="G87" s="22" t="s">
        <v>178</v>
      </c>
      <c r="H87" s="23">
        <f t="shared" si="12"/>
        <v>34.143000000000001</v>
      </c>
      <c r="I87" s="23">
        <f>SUM(I88,I90,I93,I103)</f>
        <v>1.105</v>
      </c>
      <c r="J87" s="23">
        <f>SUM(J88,J90,J93,J103)</f>
        <v>0</v>
      </c>
      <c r="K87" s="23">
        <f>SUM(K88,K90,K93,K103)</f>
        <v>23.83</v>
      </c>
      <c r="L87" s="23">
        <f>SUM(L88,L90,L93,L103)</f>
        <v>9.2080000000000002</v>
      </c>
      <c r="N87" s="19"/>
      <c r="O87" s="19"/>
      <c r="P87" s="19"/>
      <c r="Q87" s="19"/>
      <c r="R87" s="19"/>
      <c r="S87" s="19"/>
      <c r="T87" s="24" t="s">
        <v>29</v>
      </c>
    </row>
    <row r="88" spans="3:20" ht="24" customHeight="1" x14ac:dyDescent="0.25">
      <c r="D88" s="26" t="s">
        <v>179</v>
      </c>
      <c r="E88" s="27" t="s">
        <v>93</v>
      </c>
      <c r="F88" s="12" t="s">
        <v>151</v>
      </c>
      <c r="G88" s="12" t="s">
        <v>180</v>
      </c>
      <c r="H88" s="23">
        <f t="shared" si="12"/>
        <v>0</v>
      </c>
      <c r="I88" s="28"/>
      <c r="J88" s="28"/>
      <c r="K88" s="28"/>
      <c r="L88" s="28"/>
      <c r="N88" s="19"/>
      <c r="O88" s="19"/>
      <c r="P88" s="19"/>
      <c r="Q88" s="19"/>
      <c r="R88" s="19"/>
      <c r="S88" s="19"/>
      <c r="T88" s="24" t="s">
        <v>29</v>
      </c>
    </row>
    <row r="89" spans="3:20" ht="12" customHeight="1" x14ac:dyDescent="0.25">
      <c r="D89" s="26" t="s">
        <v>181</v>
      </c>
      <c r="E89" s="42" t="s">
        <v>96</v>
      </c>
      <c r="F89" s="12" t="s">
        <v>151</v>
      </c>
      <c r="G89" s="12" t="s">
        <v>182</v>
      </c>
      <c r="H89" s="23">
        <f t="shared" si="12"/>
        <v>0</v>
      </c>
      <c r="I89" s="28"/>
      <c r="J89" s="28"/>
      <c r="K89" s="28"/>
      <c r="L89" s="28"/>
      <c r="N89" s="19"/>
      <c r="O89" s="19"/>
      <c r="P89" s="19"/>
      <c r="Q89" s="19"/>
      <c r="R89" s="19"/>
      <c r="S89" s="19"/>
      <c r="T89" s="24" t="s">
        <v>29</v>
      </c>
    </row>
    <row r="90" spans="3:20" ht="12" customHeight="1" x14ac:dyDescent="0.25">
      <c r="D90" s="26" t="s">
        <v>183</v>
      </c>
      <c r="E90" s="27" t="s">
        <v>99</v>
      </c>
      <c r="F90" s="12" t="s">
        <v>151</v>
      </c>
      <c r="G90" s="12" t="s">
        <v>184</v>
      </c>
      <c r="H90" s="23">
        <f t="shared" si="12"/>
        <v>18.855</v>
      </c>
      <c r="I90" s="28">
        <f>ROUND((I41*100/$H$15)*$X$46/100,3)</f>
        <v>0.72099999999999997</v>
      </c>
      <c r="J90" s="28">
        <f t="shared" ref="J90:L90" si="13">ROUND((J41*100/$H$15)*$X$46/100,3)</f>
        <v>0</v>
      </c>
      <c r="K90" s="28">
        <f t="shared" si="13"/>
        <v>8.9269999999999996</v>
      </c>
      <c r="L90" s="28">
        <f t="shared" si="13"/>
        <v>9.2070000000000007</v>
      </c>
      <c r="N90" s="19"/>
      <c r="O90" s="19"/>
      <c r="P90" s="19"/>
      <c r="Q90" s="19"/>
      <c r="R90" s="19"/>
      <c r="S90" s="19"/>
      <c r="T90" s="24" t="s">
        <v>29</v>
      </c>
    </row>
    <row r="91" spans="3:20" ht="12" customHeight="1" x14ac:dyDescent="0.25">
      <c r="D91" s="26" t="s">
        <v>185</v>
      </c>
      <c r="E91" s="42" t="s">
        <v>102</v>
      </c>
      <c r="F91" s="12" t="s">
        <v>151</v>
      </c>
      <c r="G91" s="12" t="s">
        <v>186</v>
      </c>
      <c r="H91" s="23">
        <f t="shared" si="12"/>
        <v>0</v>
      </c>
      <c r="I91" s="28"/>
      <c r="J91" s="28"/>
      <c r="K91" s="28"/>
      <c r="L91" s="28"/>
      <c r="N91" s="19"/>
      <c r="O91" s="19"/>
      <c r="P91" s="19"/>
      <c r="Q91" s="19"/>
      <c r="R91" s="19"/>
      <c r="S91" s="19"/>
      <c r="T91" s="24" t="s">
        <v>29</v>
      </c>
    </row>
    <row r="92" spans="3:20" ht="12" customHeight="1" x14ac:dyDescent="0.25">
      <c r="D92" s="26" t="s">
        <v>187</v>
      </c>
      <c r="E92" s="43" t="s">
        <v>105</v>
      </c>
      <c r="F92" s="12" t="s">
        <v>151</v>
      </c>
      <c r="G92" s="12" t="s">
        <v>188</v>
      </c>
      <c r="H92" s="23">
        <f t="shared" si="12"/>
        <v>0</v>
      </c>
      <c r="I92" s="28"/>
      <c r="J92" s="28"/>
      <c r="K92" s="28"/>
      <c r="L92" s="28"/>
      <c r="N92" s="19"/>
      <c r="O92" s="19"/>
      <c r="P92" s="19"/>
      <c r="Q92" s="19"/>
      <c r="R92" s="19"/>
      <c r="S92" s="19"/>
      <c r="T92" s="24" t="s">
        <v>29</v>
      </c>
    </row>
    <row r="93" spans="3:20" ht="12" customHeight="1" x14ac:dyDescent="0.25">
      <c r="D93" s="26" t="s">
        <v>189</v>
      </c>
      <c r="E93" s="27" t="s">
        <v>108</v>
      </c>
      <c r="F93" s="12" t="s">
        <v>151</v>
      </c>
      <c r="G93" s="12" t="s">
        <v>190</v>
      </c>
      <c r="H93" s="23">
        <f t="shared" si="12"/>
        <v>15.288</v>
      </c>
      <c r="I93" s="23">
        <f>SUM(I94:I102)</f>
        <v>0.38400000000000001</v>
      </c>
      <c r="J93" s="23">
        <f>SUM(J94:J102)</f>
        <v>0</v>
      </c>
      <c r="K93" s="23">
        <f>SUM(K94:K102)</f>
        <v>14.903</v>
      </c>
      <c r="L93" s="23">
        <f>SUM(L94:L102)</f>
        <v>1E-3</v>
      </c>
      <c r="N93" s="19"/>
      <c r="O93" s="19"/>
      <c r="P93" s="19"/>
      <c r="Q93" s="19"/>
      <c r="R93" s="19"/>
      <c r="S93" s="19"/>
      <c r="T93" s="24" t="s">
        <v>29</v>
      </c>
    </row>
    <row r="94" spans="3:20" ht="12" hidden="1" customHeight="1" x14ac:dyDescent="0.25">
      <c r="D94" s="30"/>
      <c r="E94" s="31"/>
      <c r="F94" s="32"/>
      <c r="G94" s="32"/>
      <c r="H94" s="33"/>
      <c r="I94" s="33"/>
      <c r="J94" s="33"/>
      <c r="K94" s="33"/>
      <c r="L94" s="34"/>
      <c r="N94" s="24" t="s">
        <v>34</v>
      </c>
      <c r="O94" s="19"/>
      <c r="P94" s="19"/>
      <c r="Q94" s="19"/>
      <c r="R94" s="19"/>
      <c r="S94" s="19"/>
      <c r="T94" s="19"/>
    </row>
    <row r="95" spans="3:20" s="1" customFormat="1" ht="12" customHeight="1" x14ac:dyDescent="0.15">
      <c r="C95" s="37" t="s">
        <v>44</v>
      </c>
      <c r="D95" s="26" t="str">
        <f>"15.3."&amp;N95</f>
        <v>15.3.1</v>
      </c>
      <c r="E95" s="38" t="s">
        <v>61</v>
      </c>
      <c r="F95" s="12" t="s">
        <v>151</v>
      </c>
      <c r="G95" s="12" t="s">
        <v>190</v>
      </c>
      <c r="H95" s="23">
        <f t="shared" ref="H95:H101" si="14">SUM(I95:L95)</f>
        <v>4.3499999999999996</v>
      </c>
      <c r="I95" s="28">
        <f>ROUND((I46*100/$H$15)*$X$46/100,3)</f>
        <v>0</v>
      </c>
      <c r="J95" s="28">
        <f t="shared" ref="J95:L95" si="15">ROUND((J46*100/$H$15)*$X$46/100,3)</f>
        <v>0</v>
      </c>
      <c r="K95" s="28">
        <f t="shared" si="15"/>
        <v>4.3499999999999996</v>
      </c>
      <c r="L95" s="28">
        <f t="shared" si="15"/>
        <v>0</v>
      </c>
      <c r="N95" s="24" t="s">
        <v>26</v>
      </c>
      <c r="O95" s="39" t="s">
        <v>61</v>
      </c>
      <c r="P95" s="39" t="s">
        <v>63</v>
      </c>
      <c r="Q95" s="39" t="s">
        <v>64</v>
      </c>
      <c r="R95" s="39" t="s">
        <v>65</v>
      </c>
      <c r="S95" s="24" t="s">
        <v>49</v>
      </c>
      <c r="T95" s="24" t="s">
        <v>191</v>
      </c>
    </row>
    <row r="96" spans="3:20" s="1" customFormat="1" ht="12" customHeight="1" x14ac:dyDescent="0.15">
      <c r="C96" s="37"/>
      <c r="D96" s="26"/>
      <c r="E96" s="38" t="s">
        <v>45</v>
      </c>
      <c r="F96" s="12" t="s">
        <v>151</v>
      </c>
      <c r="G96" s="12" t="s">
        <v>190</v>
      </c>
      <c r="H96" s="23">
        <f t="shared" si="14"/>
        <v>0.47</v>
      </c>
      <c r="I96" s="28">
        <f t="shared" ref="I96:L101" si="16">ROUND((I47*100/$H$15)*$X$46/100,3)</f>
        <v>0.38400000000000001</v>
      </c>
      <c r="J96" s="28">
        <f t="shared" si="16"/>
        <v>0</v>
      </c>
      <c r="K96" s="28">
        <f t="shared" si="16"/>
        <v>8.5999999999999993E-2</v>
      </c>
      <c r="L96" s="28">
        <f t="shared" si="16"/>
        <v>0</v>
      </c>
      <c r="N96" s="24"/>
      <c r="O96" s="39"/>
      <c r="P96" s="39"/>
      <c r="Q96" s="39"/>
      <c r="R96" s="39"/>
      <c r="S96" s="24"/>
      <c r="T96" s="24"/>
    </row>
    <row r="97" spans="3:26" s="1" customFormat="1" ht="12" customHeight="1" x14ac:dyDescent="0.15">
      <c r="C97" s="37" t="s">
        <v>44</v>
      </c>
      <c r="D97" s="26" t="str">
        <f>"15.3."&amp;N97</f>
        <v>15.3.2</v>
      </c>
      <c r="E97" s="38" t="s">
        <v>51</v>
      </c>
      <c r="F97" s="12" t="s">
        <v>151</v>
      </c>
      <c r="G97" s="12" t="s">
        <v>190</v>
      </c>
      <c r="H97" s="23">
        <f t="shared" si="14"/>
        <v>9.9819999999999993</v>
      </c>
      <c r="I97" s="28">
        <f t="shared" si="16"/>
        <v>0</v>
      </c>
      <c r="J97" s="28">
        <f t="shared" si="16"/>
        <v>0</v>
      </c>
      <c r="K97" s="28">
        <f t="shared" si="16"/>
        <v>9.9809999999999999</v>
      </c>
      <c r="L97" s="28">
        <f t="shared" si="16"/>
        <v>1E-3</v>
      </c>
      <c r="N97" s="24" t="s">
        <v>52</v>
      </c>
      <c r="O97" s="39" t="s">
        <v>51</v>
      </c>
      <c r="P97" s="39" t="s">
        <v>53</v>
      </c>
      <c r="Q97" s="39" t="s">
        <v>54</v>
      </c>
      <c r="R97" s="39" t="s">
        <v>55</v>
      </c>
      <c r="S97" s="24" t="s">
        <v>49</v>
      </c>
      <c r="T97" s="24" t="s">
        <v>191</v>
      </c>
    </row>
    <row r="98" spans="3:26" s="1" customFormat="1" ht="12" customHeight="1" x14ac:dyDescent="0.15">
      <c r="C98" s="37" t="s">
        <v>44</v>
      </c>
      <c r="D98" s="26" t="str">
        <f>"15.3."&amp;N98</f>
        <v>15.3.3</v>
      </c>
      <c r="E98" s="38" t="s">
        <v>56</v>
      </c>
      <c r="F98" s="12" t="s">
        <v>151</v>
      </c>
      <c r="G98" s="12" t="s">
        <v>190</v>
      </c>
      <c r="H98" s="23">
        <f t="shared" si="14"/>
        <v>0.26500000000000001</v>
      </c>
      <c r="I98" s="28">
        <f t="shared" si="16"/>
        <v>0</v>
      </c>
      <c r="J98" s="28">
        <f t="shared" si="16"/>
        <v>0</v>
      </c>
      <c r="K98" s="28">
        <f t="shared" si="16"/>
        <v>0.26500000000000001</v>
      </c>
      <c r="L98" s="28">
        <f t="shared" si="16"/>
        <v>0</v>
      </c>
      <c r="N98" s="24" t="s">
        <v>57</v>
      </c>
      <c r="O98" s="39" t="s">
        <v>56</v>
      </c>
      <c r="P98" s="39" t="s">
        <v>58</v>
      </c>
      <c r="Q98" s="39" t="s">
        <v>59</v>
      </c>
      <c r="R98" s="39" t="s">
        <v>60</v>
      </c>
      <c r="S98" s="24" t="s">
        <v>49</v>
      </c>
      <c r="T98" s="24" t="s">
        <v>191</v>
      </c>
    </row>
    <row r="99" spans="3:26" s="1" customFormat="1" ht="12" customHeight="1" x14ac:dyDescent="0.15">
      <c r="C99" s="37" t="s">
        <v>44</v>
      </c>
      <c r="D99" s="26" t="str">
        <f>"15.3."&amp;N99</f>
        <v>15.3.4</v>
      </c>
      <c r="E99" s="38" t="s">
        <v>112</v>
      </c>
      <c r="F99" s="12" t="s">
        <v>151</v>
      </c>
      <c r="G99" s="12" t="s">
        <v>190</v>
      </c>
      <c r="H99" s="23">
        <f t="shared" si="14"/>
        <v>8.5999999999999993E-2</v>
      </c>
      <c r="I99" s="28">
        <f t="shared" si="16"/>
        <v>0</v>
      </c>
      <c r="J99" s="28">
        <f t="shared" si="16"/>
        <v>0</v>
      </c>
      <c r="K99" s="28">
        <f t="shared" si="16"/>
        <v>8.5999999999999993E-2</v>
      </c>
      <c r="L99" s="28">
        <f t="shared" si="16"/>
        <v>0</v>
      </c>
      <c r="N99" s="24" t="s">
        <v>62</v>
      </c>
      <c r="O99" s="39" t="s">
        <v>112</v>
      </c>
      <c r="P99" s="39" t="s">
        <v>113</v>
      </c>
      <c r="Q99" s="39" t="s">
        <v>114</v>
      </c>
      <c r="R99" s="39" t="s">
        <v>115</v>
      </c>
      <c r="S99" s="24" t="s">
        <v>49</v>
      </c>
      <c r="T99" s="24" t="s">
        <v>191</v>
      </c>
    </row>
    <row r="100" spans="3:26" s="1" customFormat="1" ht="12" customHeight="1" x14ac:dyDescent="0.15">
      <c r="C100" s="37" t="s">
        <v>44</v>
      </c>
      <c r="D100" s="26" t="str">
        <f>"15.3."&amp;N100</f>
        <v>15.3.5</v>
      </c>
      <c r="E100" s="38" t="s">
        <v>116</v>
      </c>
      <c r="F100" s="12" t="s">
        <v>151</v>
      </c>
      <c r="G100" s="12" t="s">
        <v>190</v>
      </c>
      <c r="H100" s="23">
        <f t="shared" si="14"/>
        <v>6.2E-2</v>
      </c>
      <c r="I100" s="28">
        <f t="shared" si="16"/>
        <v>0</v>
      </c>
      <c r="J100" s="28">
        <f t="shared" si="16"/>
        <v>0</v>
      </c>
      <c r="K100" s="28">
        <f t="shared" si="16"/>
        <v>6.2E-2</v>
      </c>
      <c r="L100" s="28">
        <f t="shared" si="16"/>
        <v>0</v>
      </c>
      <c r="N100" s="24" t="s">
        <v>67</v>
      </c>
      <c r="O100" s="39" t="s">
        <v>116</v>
      </c>
      <c r="P100" s="39" t="s">
        <v>117</v>
      </c>
      <c r="Q100" s="39" t="s">
        <v>118</v>
      </c>
      <c r="R100" s="39" t="s">
        <v>70</v>
      </c>
      <c r="S100" s="24" t="s">
        <v>49</v>
      </c>
      <c r="T100" s="24" t="s">
        <v>191</v>
      </c>
    </row>
    <row r="101" spans="3:26" s="1" customFormat="1" ht="12" customHeight="1" x14ac:dyDescent="0.15">
      <c r="C101" s="37"/>
      <c r="D101" s="26"/>
      <c r="E101" s="38" t="s">
        <v>119</v>
      </c>
      <c r="F101" s="12" t="s">
        <v>151</v>
      </c>
      <c r="G101" s="12" t="s">
        <v>190</v>
      </c>
      <c r="H101" s="23">
        <f t="shared" si="14"/>
        <v>7.2999999999999995E-2</v>
      </c>
      <c r="I101" s="28">
        <f t="shared" si="16"/>
        <v>0</v>
      </c>
      <c r="J101" s="28">
        <f t="shared" si="16"/>
        <v>0</v>
      </c>
      <c r="K101" s="28">
        <f t="shared" si="16"/>
        <v>7.2999999999999995E-2</v>
      </c>
      <c r="L101" s="28">
        <f t="shared" si="16"/>
        <v>0</v>
      </c>
      <c r="N101" s="24"/>
      <c r="O101" s="39"/>
      <c r="P101" s="39"/>
      <c r="Q101" s="39"/>
      <c r="R101" s="39"/>
      <c r="S101" s="24"/>
      <c r="T101" s="24"/>
    </row>
    <row r="102" spans="3:26" ht="12" customHeight="1" x14ac:dyDescent="0.25">
      <c r="D102" s="35"/>
      <c r="E102" s="31" t="s">
        <v>35</v>
      </c>
      <c r="F102" s="32"/>
      <c r="G102" s="32"/>
      <c r="H102" s="33"/>
      <c r="I102" s="33"/>
      <c r="J102" s="33"/>
      <c r="K102" s="33"/>
      <c r="L102" s="34"/>
      <c r="N102" s="19"/>
      <c r="O102" s="19"/>
      <c r="P102" s="19"/>
      <c r="Q102" s="19"/>
      <c r="R102" s="19"/>
      <c r="S102" s="19"/>
      <c r="T102" s="36" t="s">
        <v>192</v>
      </c>
    </row>
    <row r="103" spans="3:26" ht="12" customHeight="1" x14ac:dyDescent="0.25">
      <c r="D103" s="26" t="s">
        <v>193</v>
      </c>
      <c r="E103" s="27" t="s">
        <v>122</v>
      </c>
      <c r="F103" s="12" t="s">
        <v>151</v>
      </c>
      <c r="G103" s="12" t="s">
        <v>194</v>
      </c>
      <c r="H103" s="23">
        <f t="shared" ref="H103:H111" si="17">SUM(I103:L103)</f>
        <v>0</v>
      </c>
      <c r="I103" s="28"/>
      <c r="J103" s="28"/>
      <c r="K103" s="28"/>
      <c r="L103" s="28"/>
      <c r="N103" s="19"/>
      <c r="O103" s="19"/>
      <c r="P103" s="19"/>
      <c r="Q103" s="19"/>
      <c r="R103" s="19"/>
      <c r="S103" s="19"/>
      <c r="T103" s="24" t="s">
        <v>29</v>
      </c>
    </row>
    <row r="104" spans="3:26" ht="12" customHeight="1" x14ac:dyDescent="0.25">
      <c r="D104" s="20" t="s">
        <v>195</v>
      </c>
      <c r="E104" s="21" t="s">
        <v>124</v>
      </c>
      <c r="F104" s="22" t="s">
        <v>151</v>
      </c>
      <c r="G104" s="22" t="s">
        <v>196</v>
      </c>
      <c r="H104" s="23">
        <f t="shared" si="17"/>
        <v>17.440999999999999</v>
      </c>
      <c r="I104" s="28">
        <f>ROUND((I55*100/$H$15)*$X$46/100,3)</f>
        <v>17.405999999999999</v>
      </c>
      <c r="J104" s="28">
        <f>ROUND((J55*100/$H$15)*$X$46/100,3)</f>
        <v>3.5000000000000003E-2</v>
      </c>
      <c r="K104" s="28"/>
      <c r="L104" s="28"/>
      <c r="N104" s="19"/>
      <c r="O104" s="19"/>
      <c r="P104" s="19"/>
      <c r="Q104" s="19"/>
      <c r="R104" s="19"/>
      <c r="S104" s="19"/>
      <c r="T104" s="24" t="s">
        <v>29</v>
      </c>
    </row>
    <row r="105" spans="3:26" ht="12" customHeight="1" x14ac:dyDescent="0.25">
      <c r="D105" s="20" t="s">
        <v>197</v>
      </c>
      <c r="E105" s="21" t="s">
        <v>126</v>
      </c>
      <c r="F105" s="22" t="s">
        <v>151</v>
      </c>
      <c r="G105" s="22" t="s">
        <v>198</v>
      </c>
      <c r="H105" s="23">
        <f t="shared" si="17"/>
        <v>0</v>
      </c>
      <c r="I105" s="28"/>
      <c r="J105" s="28"/>
      <c r="K105" s="28"/>
      <c r="L105" s="28"/>
      <c r="N105" s="19"/>
      <c r="O105" s="19"/>
      <c r="P105" s="19"/>
      <c r="Q105" s="19"/>
      <c r="R105" s="19"/>
      <c r="S105" s="19"/>
      <c r="T105" s="24" t="s">
        <v>29</v>
      </c>
    </row>
    <row r="106" spans="3:26" ht="12" customHeight="1" x14ac:dyDescent="0.25">
      <c r="D106" s="20" t="s">
        <v>199</v>
      </c>
      <c r="E106" s="21" t="s">
        <v>129</v>
      </c>
      <c r="F106" s="22" t="s">
        <v>151</v>
      </c>
      <c r="G106" s="22" t="s">
        <v>200</v>
      </c>
      <c r="H106" s="23">
        <f t="shared" si="17"/>
        <v>0</v>
      </c>
      <c r="I106" s="28"/>
      <c r="J106" s="28"/>
      <c r="K106" s="28"/>
      <c r="L106" s="28"/>
      <c r="N106" s="19"/>
      <c r="O106" s="19"/>
      <c r="P106" s="19"/>
      <c r="Q106" s="19"/>
      <c r="R106" s="19"/>
      <c r="S106" s="19"/>
      <c r="T106" s="24" t="s">
        <v>29</v>
      </c>
    </row>
    <row r="107" spans="3:26" ht="12" customHeight="1" x14ac:dyDescent="0.25">
      <c r="D107" s="20" t="s">
        <v>201</v>
      </c>
      <c r="E107" s="21" t="s">
        <v>135</v>
      </c>
      <c r="F107" s="22" t="s">
        <v>151</v>
      </c>
      <c r="G107" s="22" t="s">
        <v>202</v>
      </c>
      <c r="H107" s="23">
        <f t="shared" si="17"/>
        <v>2.1029999999999998</v>
      </c>
      <c r="I107" s="28">
        <f>ROUND((I58*100/$H$15)*$X$46/100,3)</f>
        <v>0.41599999999999998</v>
      </c>
      <c r="J107" s="28">
        <f t="shared" ref="J107:L107" si="18">ROUND((J58*100/$H$15)*$X$46/100,3)</f>
        <v>5.0000000000000001E-3</v>
      </c>
      <c r="K107" s="28">
        <f t="shared" si="18"/>
        <v>0.80700000000000005</v>
      </c>
      <c r="L107" s="28">
        <f t="shared" si="18"/>
        <v>0.875</v>
      </c>
      <c r="N107" s="19"/>
      <c r="O107" s="19"/>
      <c r="P107" s="19"/>
      <c r="Q107" s="19"/>
      <c r="R107" s="19"/>
      <c r="S107" s="19"/>
      <c r="T107" s="24" t="s">
        <v>29</v>
      </c>
    </row>
    <row r="108" spans="3:26" ht="12" customHeight="1" x14ac:dyDescent="0.25">
      <c r="D108" s="26" t="s">
        <v>203</v>
      </c>
      <c r="E108" s="27" t="s">
        <v>204</v>
      </c>
      <c r="F108" s="12" t="s">
        <v>151</v>
      </c>
      <c r="G108" s="12" t="s">
        <v>205</v>
      </c>
      <c r="H108" s="23">
        <f t="shared" si="17"/>
        <v>0</v>
      </c>
      <c r="I108" s="28"/>
      <c r="J108" s="28"/>
      <c r="K108" s="28"/>
      <c r="L108" s="28"/>
      <c r="N108" s="19"/>
      <c r="O108" s="19"/>
      <c r="P108" s="19"/>
      <c r="Q108" s="19"/>
      <c r="R108" s="19"/>
      <c r="S108" s="19"/>
      <c r="T108" s="24" t="s">
        <v>29</v>
      </c>
    </row>
    <row r="109" spans="3:26" ht="12" customHeight="1" x14ac:dyDescent="0.25">
      <c r="D109" s="20" t="s">
        <v>206</v>
      </c>
      <c r="E109" s="21" t="s">
        <v>141</v>
      </c>
      <c r="F109" s="22" t="s">
        <v>151</v>
      </c>
      <c r="G109" s="22" t="s">
        <v>207</v>
      </c>
      <c r="H109" s="23">
        <f t="shared" si="17"/>
        <v>2.1029999999999998</v>
      </c>
      <c r="I109" s="28">
        <f>ROUND((I60*100/$H$15)*$X$46/100,3)</f>
        <v>0.41599999999999998</v>
      </c>
      <c r="J109" s="28">
        <f t="shared" ref="J109:L109" si="19">ROUND((J60*100/$H$15)*$X$46/100,3)</f>
        <v>5.0000000000000001E-3</v>
      </c>
      <c r="K109" s="28">
        <f t="shared" si="19"/>
        <v>0.80700000000000005</v>
      </c>
      <c r="L109" s="28">
        <f t="shared" si="19"/>
        <v>0.875</v>
      </c>
      <c r="N109" s="19"/>
      <c r="O109" s="19"/>
      <c r="P109" s="19"/>
      <c r="Q109" s="19"/>
      <c r="R109" s="19"/>
      <c r="S109" s="19"/>
      <c r="T109" s="24" t="s">
        <v>29</v>
      </c>
    </row>
    <row r="110" spans="3:26" ht="24" customHeight="1" x14ac:dyDescent="0.25">
      <c r="D110" s="20" t="s">
        <v>208</v>
      </c>
      <c r="E110" s="21" t="s">
        <v>144</v>
      </c>
      <c r="F110" s="22" t="s">
        <v>151</v>
      </c>
      <c r="G110" s="22" t="s">
        <v>209</v>
      </c>
      <c r="H110" s="23">
        <f t="shared" si="17"/>
        <v>0</v>
      </c>
      <c r="I110" s="23">
        <f>I107-I109</f>
        <v>0</v>
      </c>
      <c r="J110" s="23">
        <f>J107-J109</f>
        <v>0</v>
      </c>
      <c r="K110" s="23">
        <f>K107-K109</f>
        <v>0</v>
      </c>
      <c r="L110" s="23">
        <f>L107-L109</f>
        <v>0</v>
      </c>
      <c r="N110" s="19"/>
      <c r="O110" s="19"/>
      <c r="P110" s="19"/>
      <c r="Q110" s="19"/>
      <c r="R110" s="19"/>
      <c r="S110" s="19"/>
      <c r="T110" s="24" t="s">
        <v>29</v>
      </c>
    </row>
    <row r="111" spans="3:26" ht="12" customHeight="1" x14ac:dyDescent="0.25">
      <c r="D111" s="20" t="s">
        <v>210</v>
      </c>
      <c r="E111" s="21" t="s">
        <v>147</v>
      </c>
      <c r="F111" s="22" t="s">
        <v>151</v>
      </c>
      <c r="G111" s="22" t="s">
        <v>211</v>
      </c>
      <c r="H111" s="23">
        <f t="shared" si="17"/>
        <v>0</v>
      </c>
      <c r="I111" s="23">
        <f>SUM(I64,I81,I86)-SUM(I87,I104:I107)</f>
        <v>0</v>
      </c>
      <c r="J111" s="23">
        <f>SUM(J64,J81,J86)-SUM(J87,J104:J107)</f>
        <v>0</v>
      </c>
      <c r="K111" s="23">
        <f>SUM(K64,K81,K86)-SUM(K87,K104:K107)</f>
        <v>0</v>
      </c>
      <c r="L111" s="23">
        <f>SUM(L64,L81,L86)-SUM(L87,L104:L107)</f>
        <v>0</v>
      </c>
      <c r="N111" s="19"/>
      <c r="O111" s="19"/>
      <c r="P111" s="19"/>
      <c r="Q111" s="19"/>
      <c r="R111" s="19"/>
      <c r="S111" s="19"/>
      <c r="T111" s="24" t="s">
        <v>29</v>
      </c>
    </row>
    <row r="112" spans="3:26" ht="18" customHeight="1" x14ac:dyDescent="0.25">
      <c r="D112" s="14" t="s">
        <v>212</v>
      </c>
      <c r="E112" s="15"/>
      <c r="F112" s="15"/>
      <c r="G112" s="16"/>
      <c r="H112" s="17"/>
      <c r="I112" s="17"/>
      <c r="J112" s="17"/>
      <c r="K112" s="17"/>
      <c r="L112" s="18"/>
      <c r="N112" s="19"/>
      <c r="O112" s="19"/>
      <c r="P112" s="19"/>
      <c r="Q112" s="19"/>
      <c r="R112" s="19"/>
      <c r="S112" s="19"/>
      <c r="T112" s="19"/>
      <c r="V112" s="2" t="s">
        <v>132</v>
      </c>
      <c r="Z112" s="2" t="s">
        <v>213</v>
      </c>
    </row>
    <row r="113" spans="4:26" ht="12" customHeight="1" x14ac:dyDescent="0.25">
      <c r="D113" s="20" t="s">
        <v>214</v>
      </c>
      <c r="E113" s="21" t="s">
        <v>215</v>
      </c>
      <c r="F113" s="22" t="s">
        <v>151</v>
      </c>
      <c r="G113" s="22" t="s">
        <v>216</v>
      </c>
      <c r="H113" s="23">
        <f>SUM(I113:L113)</f>
        <v>36.247999999999998</v>
      </c>
      <c r="I113" s="28">
        <f>$Z$113*V113/100</f>
        <v>17.659984307343578</v>
      </c>
      <c r="J113" s="28">
        <f t="shared" ref="J113:K113" si="20">$Z$113*W113/100</f>
        <v>7.5843654645316894E-2</v>
      </c>
      <c r="K113" s="28">
        <f t="shared" si="20"/>
        <v>18.512172038011101</v>
      </c>
      <c r="L113" s="28">
        <v>0</v>
      </c>
      <c r="N113" s="19"/>
      <c r="O113" s="19"/>
      <c r="P113" s="19"/>
      <c r="Q113" s="19"/>
      <c r="R113" s="19"/>
      <c r="S113" s="19"/>
      <c r="T113" s="24" t="s">
        <v>29</v>
      </c>
      <c r="V113" s="2">
        <v>48.719886082938594</v>
      </c>
      <c r="W113" s="2">
        <v>0.20923541890674491</v>
      </c>
      <c r="X113" s="2">
        <v>51.070878498154663</v>
      </c>
      <c r="Z113" s="2">
        <f>X46</f>
        <v>36.247999999999998</v>
      </c>
    </row>
    <row r="114" spans="4:26" ht="12" customHeight="1" x14ac:dyDescent="0.25">
      <c r="D114" s="20" t="s">
        <v>217</v>
      </c>
      <c r="E114" s="21" t="s">
        <v>218</v>
      </c>
      <c r="F114" s="22" t="s">
        <v>151</v>
      </c>
      <c r="G114" s="22" t="s">
        <v>219</v>
      </c>
      <c r="H114" s="23">
        <f>SUM(I114:L114)</f>
        <v>0</v>
      </c>
      <c r="I114" s="28"/>
      <c r="J114" s="28"/>
      <c r="K114" s="28"/>
      <c r="L114" s="28"/>
      <c r="N114" s="19"/>
      <c r="O114" s="19"/>
      <c r="P114" s="19"/>
      <c r="Q114" s="19"/>
      <c r="R114" s="19"/>
      <c r="S114" s="19"/>
      <c r="T114" s="24" t="s">
        <v>29</v>
      </c>
    </row>
    <row r="115" spans="4:26" ht="12" customHeight="1" x14ac:dyDescent="0.25">
      <c r="D115" s="20" t="s">
        <v>220</v>
      </c>
      <c r="E115" s="21" t="s">
        <v>221</v>
      </c>
      <c r="F115" s="22" t="s">
        <v>151</v>
      </c>
      <c r="G115" s="22" t="s">
        <v>222</v>
      </c>
      <c r="H115" s="23">
        <f>SUM(I115:L115)</f>
        <v>0</v>
      </c>
      <c r="I115" s="28"/>
      <c r="J115" s="28"/>
      <c r="K115" s="28"/>
      <c r="L115" s="28"/>
      <c r="N115" s="19"/>
      <c r="O115" s="19"/>
      <c r="P115" s="19"/>
      <c r="Q115" s="19"/>
      <c r="R115" s="19"/>
      <c r="S115" s="19"/>
      <c r="T115" s="24" t="s">
        <v>29</v>
      </c>
    </row>
    <row r="116" spans="4:26" ht="18" customHeight="1" x14ac:dyDescent="0.25">
      <c r="D116" s="14" t="s">
        <v>223</v>
      </c>
      <c r="E116" s="15"/>
      <c r="F116" s="15"/>
      <c r="G116" s="16"/>
      <c r="H116" s="17"/>
      <c r="I116" s="17"/>
      <c r="J116" s="17"/>
      <c r="K116" s="17"/>
      <c r="L116" s="18"/>
      <c r="N116" s="19"/>
      <c r="O116" s="19"/>
      <c r="P116" s="19"/>
      <c r="Q116" s="19"/>
      <c r="R116" s="19"/>
      <c r="S116" s="19"/>
      <c r="T116" s="19"/>
    </row>
    <row r="117" spans="4:26" ht="12" customHeight="1" x14ac:dyDescent="0.25">
      <c r="D117" s="20" t="s">
        <v>224</v>
      </c>
      <c r="E117" s="21" t="s">
        <v>225</v>
      </c>
      <c r="F117" s="22" t="s">
        <v>28</v>
      </c>
      <c r="G117" s="22" t="s">
        <v>226</v>
      </c>
      <c r="H117" s="23">
        <f t="shared" ref="H117:H148" si="21">SUM(I117:L117)</f>
        <v>0</v>
      </c>
      <c r="I117" s="23">
        <f>SUM(I118,I119)</f>
        <v>0</v>
      </c>
      <c r="J117" s="23">
        <f>SUM(J118,J119)</f>
        <v>0</v>
      </c>
      <c r="K117" s="23">
        <f>SUM(K118,K119)</f>
        <v>0</v>
      </c>
      <c r="L117" s="23">
        <f>SUM(L118,L119)</f>
        <v>0</v>
      </c>
      <c r="N117" s="19"/>
      <c r="O117" s="19"/>
      <c r="P117" s="19"/>
      <c r="Q117" s="19"/>
      <c r="R117" s="19"/>
      <c r="S117" s="19"/>
      <c r="T117" s="24" t="s">
        <v>29</v>
      </c>
    </row>
    <row r="118" spans="4:26" ht="12" customHeight="1" x14ac:dyDescent="0.25">
      <c r="D118" s="26" t="s">
        <v>227</v>
      </c>
      <c r="E118" s="27" t="s">
        <v>228</v>
      </c>
      <c r="F118" s="12" t="s">
        <v>28</v>
      </c>
      <c r="G118" s="12" t="s">
        <v>229</v>
      </c>
      <c r="H118" s="23">
        <f t="shared" si="21"/>
        <v>0</v>
      </c>
      <c r="I118" s="28"/>
      <c r="J118" s="28"/>
      <c r="K118" s="28"/>
      <c r="L118" s="28"/>
      <c r="N118" s="19"/>
      <c r="O118" s="19"/>
      <c r="P118" s="19"/>
      <c r="Q118" s="19"/>
      <c r="R118" s="19"/>
      <c r="S118" s="19"/>
      <c r="T118" s="24" t="s">
        <v>29</v>
      </c>
    </row>
    <row r="119" spans="4:26" ht="12" customHeight="1" x14ac:dyDescent="0.25">
      <c r="D119" s="26" t="s">
        <v>230</v>
      </c>
      <c r="E119" s="27" t="s">
        <v>231</v>
      </c>
      <c r="F119" s="12" t="s">
        <v>28</v>
      </c>
      <c r="G119" s="12" t="s">
        <v>232</v>
      </c>
      <c r="H119" s="23">
        <f t="shared" si="21"/>
        <v>0</v>
      </c>
      <c r="I119" s="23">
        <f>I122</f>
        <v>0</v>
      </c>
      <c r="J119" s="23">
        <f>J122</f>
        <v>0</v>
      </c>
      <c r="K119" s="23">
        <f>K122</f>
        <v>0</v>
      </c>
      <c r="L119" s="23">
        <f>L122</f>
        <v>0</v>
      </c>
      <c r="N119" s="19"/>
      <c r="O119" s="19"/>
      <c r="P119" s="19"/>
      <c r="Q119" s="19"/>
      <c r="R119" s="19"/>
      <c r="S119" s="19"/>
      <c r="T119" s="24" t="s">
        <v>29</v>
      </c>
    </row>
    <row r="120" spans="4:26" ht="12" customHeight="1" x14ac:dyDescent="0.25">
      <c r="D120" s="26" t="s">
        <v>233</v>
      </c>
      <c r="E120" s="42" t="s">
        <v>234</v>
      </c>
      <c r="F120" s="12" t="s">
        <v>151</v>
      </c>
      <c r="G120" s="12" t="s">
        <v>235</v>
      </c>
      <c r="H120" s="23">
        <f t="shared" si="21"/>
        <v>0</v>
      </c>
      <c r="I120" s="28"/>
      <c r="J120" s="28"/>
      <c r="K120" s="28"/>
      <c r="L120" s="28"/>
      <c r="N120" s="19"/>
      <c r="O120" s="19"/>
      <c r="P120" s="19"/>
      <c r="Q120" s="19"/>
      <c r="R120" s="19"/>
      <c r="S120" s="19"/>
      <c r="T120" s="24" t="s">
        <v>29</v>
      </c>
    </row>
    <row r="121" spans="4:26" ht="12" customHeight="1" x14ac:dyDescent="0.25">
      <c r="D121" s="26" t="s">
        <v>236</v>
      </c>
      <c r="E121" s="43" t="s">
        <v>237</v>
      </c>
      <c r="F121" s="12" t="s">
        <v>151</v>
      </c>
      <c r="G121" s="12" t="s">
        <v>238</v>
      </c>
      <c r="H121" s="23">
        <f t="shared" si="21"/>
        <v>0</v>
      </c>
      <c r="I121" s="28"/>
      <c r="J121" s="28"/>
      <c r="K121" s="28"/>
      <c r="L121" s="28"/>
      <c r="N121" s="19"/>
      <c r="O121" s="19"/>
      <c r="P121" s="19"/>
      <c r="Q121" s="19"/>
      <c r="R121" s="19"/>
      <c r="S121" s="19"/>
      <c r="T121" s="24" t="s">
        <v>29</v>
      </c>
    </row>
    <row r="122" spans="4:26" ht="12" customHeight="1" x14ac:dyDescent="0.25">
      <c r="D122" s="26" t="s">
        <v>239</v>
      </c>
      <c r="E122" s="42" t="s">
        <v>240</v>
      </c>
      <c r="F122" s="12" t="s">
        <v>28</v>
      </c>
      <c r="G122" s="12" t="s">
        <v>241</v>
      </c>
      <c r="H122" s="23">
        <f t="shared" si="21"/>
        <v>0</v>
      </c>
      <c r="I122" s="28"/>
      <c r="J122" s="28"/>
      <c r="K122" s="28"/>
      <c r="L122" s="28"/>
      <c r="N122" s="19"/>
      <c r="O122" s="19"/>
      <c r="P122" s="19"/>
      <c r="Q122" s="19"/>
      <c r="R122" s="19"/>
      <c r="S122" s="19"/>
      <c r="T122" s="24" t="s">
        <v>29</v>
      </c>
    </row>
    <row r="123" spans="4:26" ht="12" customHeight="1" x14ac:dyDescent="0.25">
      <c r="D123" s="20" t="s">
        <v>242</v>
      </c>
      <c r="E123" s="21" t="s">
        <v>243</v>
      </c>
      <c r="F123" s="22" t="s">
        <v>28</v>
      </c>
      <c r="G123" s="22" t="s">
        <v>244</v>
      </c>
      <c r="H123" s="23">
        <f t="shared" si="21"/>
        <v>0</v>
      </c>
      <c r="I123" s="23">
        <f>SUM(I124,I140)</f>
        <v>0</v>
      </c>
      <c r="J123" s="23">
        <f>SUM(J124,J140)</f>
        <v>0</v>
      </c>
      <c r="K123" s="23">
        <f>SUM(K124,K140)</f>
        <v>0</v>
      </c>
      <c r="L123" s="23">
        <f>SUM(L124,L140)</f>
        <v>0</v>
      </c>
      <c r="N123" s="19"/>
      <c r="O123" s="19"/>
      <c r="P123" s="19"/>
      <c r="Q123" s="19"/>
      <c r="R123" s="19"/>
      <c r="S123" s="19"/>
      <c r="T123" s="24" t="s">
        <v>29</v>
      </c>
    </row>
    <row r="124" spans="4:26" ht="12" customHeight="1" x14ac:dyDescent="0.25">
      <c r="D124" s="26" t="s">
        <v>245</v>
      </c>
      <c r="E124" s="27" t="s">
        <v>246</v>
      </c>
      <c r="F124" s="12" t="s">
        <v>28</v>
      </c>
      <c r="G124" s="12" t="s">
        <v>247</v>
      </c>
      <c r="H124" s="23">
        <f t="shared" si="21"/>
        <v>0</v>
      </c>
      <c r="I124" s="23">
        <f>SUM(I125:I126)</f>
        <v>0</v>
      </c>
      <c r="J124" s="23">
        <f>SUM(J125:J126)</f>
        <v>0</v>
      </c>
      <c r="K124" s="23">
        <f>SUM(K125:K126)</f>
        <v>0</v>
      </c>
      <c r="L124" s="23">
        <f>SUM(L125:L126)</f>
        <v>0</v>
      </c>
      <c r="N124" s="19"/>
      <c r="O124" s="19"/>
      <c r="P124" s="19"/>
      <c r="Q124" s="19"/>
      <c r="R124" s="19"/>
      <c r="S124" s="19"/>
      <c r="T124" s="24" t="s">
        <v>29</v>
      </c>
    </row>
    <row r="125" spans="4:26" ht="12" customHeight="1" x14ac:dyDescent="0.25">
      <c r="D125" s="26" t="s">
        <v>248</v>
      </c>
      <c r="E125" s="42" t="s">
        <v>249</v>
      </c>
      <c r="F125" s="12" t="s">
        <v>28</v>
      </c>
      <c r="G125" s="12" t="s">
        <v>250</v>
      </c>
      <c r="H125" s="23">
        <f t="shared" si="21"/>
        <v>0</v>
      </c>
      <c r="I125" s="28"/>
      <c r="J125" s="28"/>
      <c r="K125" s="28"/>
      <c r="L125" s="28"/>
      <c r="N125" s="19"/>
      <c r="O125" s="19"/>
      <c r="P125" s="19"/>
      <c r="Q125" s="19"/>
      <c r="R125" s="19"/>
      <c r="S125" s="19"/>
      <c r="T125" s="24" t="s">
        <v>29</v>
      </c>
    </row>
    <row r="126" spans="4:26" ht="12" customHeight="1" x14ac:dyDescent="0.25">
      <c r="D126" s="26" t="s">
        <v>251</v>
      </c>
      <c r="E126" s="42" t="s">
        <v>252</v>
      </c>
      <c r="F126" s="12" t="s">
        <v>28</v>
      </c>
      <c r="G126" s="12" t="s">
        <v>253</v>
      </c>
      <c r="H126" s="23">
        <f t="shared" si="21"/>
        <v>0</v>
      </c>
      <c r="I126" s="23">
        <f>SUM(I127,I130,I133,I136:I139)</f>
        <v>0</v>
      </c>
      <c r="J126" s="23">
        <f>SUM(J127,J130,J133,J136:J139)</f>
        <v>0</v>
      </c>
      <c r="K126" s="23">
        <f>SUM(K127,K130,K133,K136:K139)</f>
        <v>0</v>
      </c>
      <c r="L126" s="23">
        <f>SUM(L127,L130,L133,L136:L139)</f>
        <v>0</v>
      </c>
      <c r="N126" s="19"/>
      <c r="O126" s="19"/>
      <c r="P126" s="19"/>
      <c r="Q126" s="19"/>
      <c r="R126" s="19"/>
      <c r="S126" s="19"/>
      <c r="T126" s="24" t="s">
        <v>29</v>
      </c>
    </row>
    <row r="127" spans="4:26" ht="36" customHeight="1" x14ac:dyDescent="0.25">
      <c r="D127" s="26" t="s">
        <v>254</v>
      </c>
      <c r="E127" s="43" t="s">
        <v>255</v>
      </c>
      <c r="F127" s="12" t="s">
        <v>28</v>
      </c>
      <c r="G127" s="12" t="s">
        <v>256</v>
      </c>
      <c r="H127" s="23">
        <f t="shared" si="21"/>
        <v>0</v>
      </c>
      <c r="I127" s="23">
        <f>SUM(I128:I129)</f>
        <v>0</v>
      </c>
      <c r="J127" s="23">
        <f>SUM(J128:J129)</f>
        <v>0</v>
      </c>
      <c r="K127" s="23">
        <f>SUM(K128:K129)</f>
        <v>0</v>
      </c>
      <c r="L127" s="23">
        <f>SUM(L128:L129)</f>
        <v>0</v>
      </c>
      <c r="N127" s="19"/>
      <c r="O127" s="19"/>
      <c r="P127" s="19"/>
      <c r="Q127" s="19"/>
      <c r="R127" s="19"/>
      <c r="S127" s="19"/>
      <c r="T127" s="24" t="s">
        <v>29</v>
      </c>
    </row>
    <row r="128" spans="4:26" ht="12" customHeight="1" x14ac:dyDescent="0.25">
      <c r="D128" s="26" t="s">
        <v>257</v>
      </c>
      <c r="E128" s="50" t="s">
        <v>258</v>
      </c>
      <c r="F128" s="12" t="s">
        <v>28</v>
      </c>
      <c r="G128" s="12" t="s">
        <v>259</v>
      </c>
      <c r="H128" s="23">
        <f t="shared" si="21"/>
        <v>0</v>
      </c>
      <c r="I128" s="28"/>
      <c r="J128" s="28"/>
      <c r="K128" s="28"/>
      <c r="L128" s="28"/>
      <c r="N128" s="19"/>
      <c r="O128" s="19"/>
      <c r="P128" s="19"/>
      <c r="Q128" s="19"/>
      <c r="R128" s="19"/>
      <c r="S128" s="19"/>
      <c r="T128" s="24" t="s">
        <v>29</v>
      </c>
    </row>
    <row r="129" spans="4:20" ht="12" customHeight="1" x14ac:dyDescent="0.25">
      <c r="D129" s="26" t="s">
        <v>260</v>
      </c>
      <c r="E129" s="50" t="s">
        <v>261</v>
      </c>
      <c r="F129" s="12" t="s">
        <v>28</v>
      </c>
      <c r="G129" s="12" t="s">
        <v>262</v>
      </c>
      <c r="H129" s="23">
        <f t="shared" si="21"/>
        <v>0</v>
      </c>
      <c r="I129" s="28"/>
      <c r="J129" s="28"/>
      <c r="K129" s="28"/>
      <c r="L129" s="28"/>
      <c r="N129" s="19"/>
      <c r="O129" s="19"/>
      <c r="P129" s="19"/>
      <c r="Q129" s="19"/>
      <c r="R129" s="19"/>
      <c r="S129" s="19"/>
      <c r="T129" s="24" t="s">
        <v>29</v>
      </c>
    </row>
    <row r="130" spans="4:20" ht="36" customHeight="1" x14ac:dyDescent="0.25">
      <c r="D130" s="26" t="s">
        <v>263</v>
      </c>
      <c r="E130" s="43" t="s">
        <v>264</v>
      </c>
      <c r="F130" s="12" t="s">
        <v>28</v>
      </c>
      <c r="G130" s="12" t="s">
        <v>265</v>
      </c>
      <c r="H130" s="23">
        <f t="shared" si="21"/>
        <v>0</v>
      </c>
      <c r="I130" s="23">
        <f>SUM(I131:I132)</f>
        <v>0</v>
      </c>
      <c r="J130" s="23">
        <f>SUM(J131:J132)</f>
        <v>0</v>
      </c>
      <c r="K130" s="23">
        <f>SUM(K131:K132)</f>
        <v>0</v>
      </c>
      <c r="L130" s="23">
        <f>SUM(L131:L132)</f>
        <v>0</v>
      </c>
      <c r="N130" s="19"/>
      <c r="O130" s="19"/>
      <c r="P130" s="19"/>
      <c r="Q130" s="19"/>
      <c r="R130" s="19"/>
      <c r="S130" s="19"/>
      <c r="T130" s="24" t="s">
        <v>29</v>
      </c>
    </row>
    <row r="131" spans="4:20" ht="12" customHeight="1" x14ac:dyDescent="0.25">
      <c r="D131" s="26" t="s">
        <v>266</v>
      </c>
      <c r="E131" s="50" t="s">
        <v>258</v>
      </c>
      <c r="F131" s="12" t="s">
        <v>28</v>
      </c>
      <c r="G131" s="12" t="s">
        <v>267</v>
      </c>
      <c r="H131" s="23">
        <f t="shared" si="21"/>
        <v>0</v>
      </c>
      <c r="I131" s="28"/>
      <c r="J131" s="28"/>
      <c r="K131" s="28"/>
      <c r="L131" s="28"/>
      <c r="N131" s="19"/>
      <c r="O131" s="19"/>
      <c r="P131" s="19"/>
      <c r="Q131" s="19"/>
      <c r="R131" s="19"/>
      <c r="S131" s="19"/>
      <c r="T131" s="24" t="s">
        <v>29</v>
      </c>
    </row>
    <row r="132" spans="4:20" ht="12" customHeight="1" x14ac:dyDescent="0.25">
      <c r="D132" s="26" t="s">
        <v>268</v>
      </c>
      <c r="E132" s="50" t="s">
        <v>261</v>
      </c>
      <c r="F132" s="12" t="s">
        <v>28</v>
      </c>
      <c r="G132" s="12" t="s">
        <v>269</v>
      </c>
      <c r="H132" s="23">
        <f t="shared" si="21"/>
        <v>0</v>
      </c>
      <c r="I132" s="28"/>
      <c r="J132" s="28"/>
      <c r="K132" s="28"/>
      <c r="L132" s="28"/>
      <c r="N132" s="19"/>
      <c r="O132" s="19"/>
      <c r="P132" s="19"/>
      <c r="Q132" s="19"/>
      <c r="R132" s="19"/>
      <c r="S132" s="19"/>
      <c r="T132" s="24" t="s">
        <v>29</v>
      </c>
    </row>
    <row r="133" spans="4:20" ht="24" customHeight="1" x14ac:dyDescent="0.25">
      <c r="D133" s="26" t="s">
        <v>270</v>
      </c>
      <c r="E133" s="43" t="s">
        <v>271</v>
      </c>
      <c r="F133" s="12" t="s">
        <v>28</v>
      </c>
      <c r="G133" s="12" t="s">
        <v>272</v>
      </c>
      <c r="H133" s="23">
        <f t="shared" si="21"/>
        <v>0</v>
      </c>
      <c r="I133" s="23">
        <f>SUM(I134:I135)</f>
        <v>0</v>
      </c>
      <c r="J133" s="23">
        <f>SUM(J134:J135)</f>
        <v>0</v>
      </c>
      <c r="K133" s="23">
        <f>SUM(K134:K135)</f>
        <v>0</v>
      </c>
      <c r="L133" s="23">
        <f>SUM(L134:L135)</f>
        <v>0</v>
      </c>
      <c r="N133" s="19"/>
      <c r="O133" s="19"/>
      <c r="P133" s="19"/>
      <c r="Q133" s="19"/>
      <c r="R133" s="19"/>
      <c r="S133" s="19"/>
      <c r="T133" s="24" t="s">
        <v>29</v>
      </c>
    </row>
    <row r="134" spans="4:20" ht="12" customHeight="1" x14ac:dyDescent="0.25">
      <c r="D134" s="26" t="s">
        <v>273</v>
      </c>
      <c r="E134" s="50" t="s">
        <v>258</v>
      </c>
      <c r="F134" s="12" t="s">
        <v>28</v>
      </c>
      <c r="G134" s="12" t="s">
        <v>274</v>
      </c>
      <c r="H134" s="23">
        <f t="shared" si="21"/>
        <v>0</v>
      </c>
      <c r="I134" s="28"/>
      <c r="J134" s="28"/>
      <c r="K134" s="28"/>
      <c r="L134" s="28"/>
      <c r="N134" s="19"/>
      <c r="O134" s="19"/>
      <c r="P134" s="19"/>
      <c r="Q134" s="19"/>
      <c r="R134" s="19"/>
      <c r="S134" s="19"/>
      <c r="T134" s="24" t="s">
        <v>29</v>
      </c>
    </row>
    <row r="135" spans="4:20" ht="12" customHeight="1" x14ac:dyDescent="0.25">
      <c r="D135" s="26" t="s">
        <v>275</v>
      </c>
      <c r="E135" s="50" t="s">
        <v>261</v>
      </c>
      <c r="F135" s="12" t="s">
        <v>28</v>
      </c>
      <c r="G135" s="12" t="s">
        <v>276</v>
      </c>
      <c r="H135" s="23">
        <f t="shared" si="21"/>
        <v>0</v>
      </c>
      <c r="I135" s="28"/>
      <c r="J135" s="28"/>
      <c r="K135" s="28"/>
      <c r="L135" s="28"/>
      <c r="N135" s="19"/>
      <c r="O135" s="19"/>
      <c r="P135" s="19"/>
      <c r="Q135" s="19"/>
      <c r="R135" s="19"/>
      <c r="S135" s="19"/>
      <c r="T135" s="24" t="s">
        <v>29</v>
      </c>
    </row>
    <row r="136" spans="4:20" ht="12" customHeight="1" x14ac:dyDescent="0.25">
      <c r="D136" s="26" t="s">
        <v>277</v>
      </c>
      <c r="E136" s="43" t="s">
        <v>278</v>
      </c>
      <c r="F136" s="12" t="s">
        <v>28</v>
      </c>
      <c r="G136" s="12" t="s">
        <v>279</v>
      </c>
      <c r="H136" s="23">
        <f t="shared" si="21"/>
        <v>0</v>
      </c>
      <c r="I136" s="28"/>
      <c r="J136" s="28"/>
      <c r="K136" s="28"/>
      <c r="L136" s="28"/>
      <c r="N136" s="19"/>
      <c r="O136" s="19"/>
      <c r="P136" s="19"/>
      <c r="Q136" s="19"/>
      <c r="R136" s="19"/>
      <c r="S136" s="19"/>
      <c r="T136" s="24" t="s">
        <v>29</v>
      </c>
    </row>
    <row r="137" spans="4:20" ht="12" customHeight="1" x14ac:dyDescent="0.25">
      <c r="D137" s="26" t="s">
        <v>280</v>
      </c>
      <c r="E137" s="43" t="s">
        <v>281</v>
      </c>
      <c r="F137" s="12" t="s">
        <v>28</v>
      </c>
      <c r="G137" s="12" t="s">
        <v>282</v>
      </c>
      <c r="H137" s="23">
        <f t="shared" si="21"/>
        <v>0</v>
      </c>
      <c r="I137" s="28"/>
      <c r="J137" s="28"/>
      <c r="K137" s="28"/>
      <c r="L137" s="28"/>
      <c r="N137" s="19"/>
      <c r="O137" s="19"/>
      <c r="P137" s="19"/>
      <c r="Q137" s="19"/>
      <c r="R137" s="19"/>
      <c r="S137" s="19"/>
      <c r="T137" s="24" t="s">
        <v>29</v>
      </c>
    </row>
    <row r="138" spans="4:20" ht="36" customHeight="1" x14ac:dyDescent="0.25">
      <c r="D138" s="26" t="s">
        <v>283</v>
      </c>
      <c r="E138" s="43" t="s">
        <v>284</v>
      </c>
      <c r="F138" s="12" t="s">
        <v>28</v>
      </c>
      <c r="G138" s="12" t="s">
        <v>285</v>
      </c>
      <c r="H138" s="23">
        <f t="shared" si="21"/>
        <v>0</v>
      </c>
      <c r="I138" s="28"/>
      <c r="J138" s="28"/>
      <c r="K138" s="28"/>
      <c r="L138" s="28"/>
      <c r="N138" s="19"/>
      <c r="O138" s="19"/>
      <c r="P138" s="19"/>
      <c r="Q138" s="19"/>
      <c r="R138" s="19"/>
      <c r="S138" s="19"/>
      <c r="T138" s="24" t="s">
        <v>29</v>
      </c>
    </row>
    <row r="139" spans="4:20" ht="24" customHeight="1" x14ac:dyDescent="0.25">
      <c r="D139" s="26" t="s">
        <v>286</v>
      </c>
      <c r="E139" s="43" t="s">
        <v>287</v>
      </c>
      <c r="F139" s="12" t="s">
        <v>28</v>
      </c>
      <c r="G139" s="12" t="s">
        <v>288</v>
      </c>
      <c r="H139" s="23">
        <f t="shared" si="21"/>
        <v>0</v>
      </c>
      <c r="I139" s="28"/>
      <c r="J139" s="28"/>
      <c r="K139" s="28"/>
      <c r="L139" s="28"/>
      <c r="N139" s="19"/>
      <c r="O139" s="19"/>
      <c r="P139" s="19"/>
      <c r="Q139" s="19"/>
      <c r="R139" s="19"/>
      <c r="S139" s="19"/>
      <c r="T139" s="24" t="s">
        <v>29</v>
      </c>
    </row>
    <row r="140" spans="4:20" ht="12" customHeight="1" x14ac:dyDescent="0.25">
      <c r="D140" s="26" t="s">
        <v>289</v>
      </c>
      <c r="E140" s="27" t="s">
        <v>290</v>
      </c>
      <c r="F140" s="12" t="s">
        <v>28</v>
      </c>
      <c r="G140" s="12" t="s">
        <v>291</v>
      </c>
      <c r="H140" s="23">
        <f t="shared" si="21"/>
        <v>0</v>
      </c>
      <c r="I140" s="23">
        <f>I143</f>
        <v>0</v>
      </c>
      <c r="J140" s="23">
        <f>J143</f>
        <v>0</v>
      </c>
      <c r="K140" s="23">
        <f>K143</f>
        <v>0</v>
      </c>
      <c r="L140" s="23">
        <f>L143</f>
        <v>0</v>
      </c>
      <c r="N140" s="19"/>
      <c r="O140" s="19"/>
      <c r="P140" s="19"/>
      <c r="Q140" s="19"/>
      <c r="R140" s="19"/>
      <c r="S140" s="19"/>
      <c r="T140" s="24" t="s">
        <v>29</v>
      </c>
    </row>
    <row r="141" spans="4:20" ht="12" customHeight="1" x14ac:dyDescent="0.25">
      <c r="D141" s="26" t="s">
        <v>292</v>
      </c>
      <c r="E141" s="42" t="s">
        <v>234</v>
      </c>
      <c r="F141" s="12" t="s">
        <v>151</v>
      </c>
      <c r="G141" s="12" t="s">
        <v>293</v>
      </c>
      <c r="H141" s="23">
        <f t="shared" si="21"/>
        <v>0</v>
      </c>
      <c r="I141" s="28"/>
      <c r="J141" s="28"/>
      <c r="K141" s="28"/>
      <c r="L141" s="28"/>
      <c r="N141" s="19"/>
      <c r="O141" s="19"/>
      <c r="P141" s="19"/>
      <c r="Q141" s="19"/>
      <c r="R141" s="19"/>
      <c r="S141" s="19"/>
      <c r="T141" s="24" t="s">
        <v>29</v>
      </c>
    </row>
    <row r="142" spans="4:20" ht="12" customHeight="1" x14ac:dyDescent="0.25">
      <c r="D142" s="26" t="s">
        <v>294</v>
      </c>
      <c r="E142" s="43" t="s">
        <v>237</v>
      </c>
      <c r="F142" s="12" t="s">
        <v>151</v>
      </c>
      <c r="G142" s="12" t="s">
        <v>295</v>
      </c>
      <c r="H142" s="23">
        <f t="shared" si="21"/>
        <v>0</v>
      </c>
      <c r="I142" s="28"/>
      <c r="J142" s="28"/>
      <c r="K142" s="28"/>
      <c r="L142" s="28"/>
      <c r="N142" s="19"/>
      <c r="O142" s="19"/>
      <c r="P142" s="19"/>
      <c r="Q142" s="19"/>
      <c r="R142" s="19"/>
      <c r="S142" s="19"/>
      <c r="T142" s="24" t="s">
        <v>29</v>
      </c>
    </row>
    <row r="143" spans="4:20" ht="12" customHeight="1" x14ac:dyDescent="0.25">
      <c r="D143" s="26" t="s">
        <v>296</v>
      </c>
      <c r="E143" s="42" t="s">
        <v>240</v>
      </c>
      <c r="F143" s="12" t="s">
        <v>28</v>
      </c>
      <c r="G143" s="12" t="s">
        <v>297</v>
      </c>
      <c r="H143" s="23">
        <f t="shared" si="21"/>
        <v>0</v>
      </c>
      <c r="I143" s="28"/>
      <c r="J143" s="28"/>
      <c r="K143" s="28"/>
      <c r="L143" s="28"/>
      <c r="N143" s="19"/>
      <c r="O143" s="19"/>
      <c r="P143" s="19"/>
      <c r="Q143" s="19"/>
      <c r="R143" s="19"/>
      <c r="S143" s="19"/>
      <c r="T143" s="24" t="s">
        <v>29</v>
      </c>
    </row>
    <row r="144" spans="4:20" ht="12" customHeight="1" x14ac:dyDescent="0.25">
      <c r="D144" s="20" t="s">
        <v>298</v>
      </c>
      <c r="E144" s="21" t="s">
        <v>299</v>
      </c>
      <c r="F144" s="22" t="s">
        <v>28</v>
      </c>
      <c r="G144" s="22" t="s">
        <v>300</v>
      </c>
      <c r="H144" s="23">
        <f t="shared" si="21"/>
        <v>10466.792000000001</v>
      </c>
      <c r="I144" s="23">
        <f>SUM(I145,I146)</f>
        <v>400.34399999999999</v>
      </c>
      <c r="J144" s="23">
        <f>SUM(J145,J146)</f>
        <v>0</v>
      </c>
      <c r="K144" s="23">
        <f>SUM(K145,K146)</f>
        <v>4955.55</v>
      </c>
      <c r="L144" s="23">
        <f>SUM(L145,L146)</f>
        <v>5110.8980000000001</v>
      </c>
      <c r="N144" s="19"/>
      <c r="O144" s="19"/>
      <c r="P144" s="19"/>
      <c r="Q144" s="19"/>
      <c r="R144" s="19"/>
      <c r="S144" s="19"/>
      <c r="T144" s="24" t="s">
        <v>29</v>
      </c>
    </row>
    <row r="145" spans="4:20" ht="12" customHeight="1" x14ac:dyDescent="0.25">
      <c r="D145" s="26" t="s">
        <v>301</v>
      </c>
      <c r="E145" s="27" t="s">
        <v>228</v>
      </c>
      <c r="F145" s="12" t="s">
        <v>28</v>
      </c>
      <c r="G145" s="12" t="s">
        <v>302</v>
      </c>
      <c r="H145" s="23">
        <f t="shared" si="21"/>
        <v>0</v>
      </c>
      <c r="I145" s="28"/>
      <c r="J145" s="28"/>
      <c r="K145" s="28"/>
      <c r="L145" s="28"/>
      <c r="N145" s="19"/>
      <c r="O145" s="19"/>
      <c r="P145" s="19"/>
      <c r="Q145" s="19"/>
      <c r="R145" s="19"/>
      <c r="S145" s="19"/>
      <c r="T145" s="24" t="s">
        <v>29</v>
      </c>
    </row>
    <row r="146" spans="4:20" ht="12" customHeight="1" x14ac:dyDescent="0.25">
      <c r="D146" s="26" t="s">
        <v>303</v>
      </c>
      <c r="E146" s="27" t="s">
        <v>231</v>
      </c>
      <c r="F146" s="12" t="s">
        <v>28</v>
      </c>
      <c r="G146" s="12" t="s">
        <v>304</v>
      </c>
      <c r="H146" s="23">
        <f t="shared" si="21"/>
        <v>10466.792000000001</v>
      </c>
      <c r="I146" s="23">
        <f>I148</f>
        <v>400.34399999999999</v>
      </c>
      <c r="J146" s="23">
        <f>J148</f>
        <v>0</v>
      </c>
      <c r="K146" s="23">
        <f>K148</f>
        <v>4955.55</v>
      </c>
      <c r="L146" s="23">
        <f>L148</f>
        <v>5110.8980000000001</v>
      </c>
      <c r="N146" s="19"/>
      <c r="O146" s="19"/>
      <c r="P146" s="19"/>
      <c r="Q146" s="19"/>
      <c r="R146" s="19"/>
      <c r="S146" s="19"/>
      <c r="T146" s="24" t="s">
        <v>29</v>
      </c>
    </row>
    <row r="147" spans="4:20" ht="12" customHeight="1" x14ac:dyDescent="0.25">
      <c r="D147" s="26" t="s">
        <v>305</v>
      </c>
      <c r="E147" s="42" t="s">
        <v>110</v>
      </c>
      <c r="F147" s="12" t="s">
        <v>151</v>
      </c>
      <c r="G147" s="12" t="s">
        <v>306</v>
      </c>
      <c r="H147" s="23">
        <f t="shared" si="21"/>
        <v>23.821000000000002</v>
      </c>
      <c r="I147" s="28">
        <f>'[1]Акт об оказ услуг'!B25</f>
        <v>0.495</v>
      </c>
      <c r="J147" s="28">
        <v>0</v>
      </c>
      <c r="K147" s="28">
        <f>'[1]Акт об оказ услуг'!B27</f>
        <v>7.4770000000000003</v>
      </c>
      <c r="L147" s="28">
        <f>'[1]Акт об оказ услуг'!B28</f>
        <v>15.849</v>
      </c>
      <c r="N147" s="19"/>
      <c r="O147" s="19"/>
      <c r="P147" s="19"/>
      <c r="Q147" s="19"/>
      <c r="R147" s="19"/>
      <c r="S147" s="19"/>
      <c r="T147" s="24" t="s">
        <v>29</v>
      </c>
    </row>
    <row r="148" spans="4:20" ht="12" customHeight="1" x14ac:dyDescent="0.25">
      <c r="D148" s="26" t="s">
        <v>307</v>
      </c>
      <c r="E148" s="42" t="s">
        <v>240</v>
      </c>
      <c r="F148" s="12" t="s">
        <v>28</v>
      </c>
      <c r="G148" s="12" t="s">
        <v>308</v>
      </c>
      <c r="H148" s="23">
        <f t="shared" si="21"/>
        <v>10466.792000000001</v>
      </c>
      <c r="I148" s="28">
        <f>'[1]Акт об оказ услуг'!B32</f>
        <v>400.34399999999999</v>
      </c>
      <c r="J148" s="28">
        <v>0</v>
      </c>
      <c r="K148" s="28">
        <f>'[1]Акт об оказ услуг'!B34</f>
        <v>4955.55</v>
      </c>
      <c r="L148" s="28">
        <f>'[1]Акт об оказ услуг'!B35</f>
        <v>5110.8980000000001</v>
      </c>
      <c r="N148" s="19"/>
      <c r="O148" s="19"/>
      <c r="P148" s="19"/>
      <c r="Q148" s="19"/>
      <c r="R148" s="19"/>
      <c r="S148" s="19"/>
      <c r="T148" s="24" t="s">
        <v>29</v>
      </c>
    </row>
    <row r="149" spans="4:20" ht="18" customHeight="1" x14ac:dyDescent="0.25">
      <c r="D149" s="14" t="s">
        <v>309</v>
      </c>
      <c r="E149" s="15"/>
      <c r="F149" s="15"/>
      <c r="G149" s="16"/>
      <c r="H149" s="17"/>
      <c r="I149" s="17"/>
      <c r="J149" s="17"/>
      <c r="K149" s="17"/>
      <c r="L149" s="18"/>
      <c r="N149" s="19"/>
      <c r="O149" s="19"/>
      <c r="P149" s="19"/>
      <c r="Q149" s="19"/>
      <c r="R149" s="19"/>
      <c r="S149" s="19"/>
      <c r="T149" s="19"/>
    </row>
    <row r="150" spans="4:20" ht="24" customHeight="1" x14ac:dyDescent="0.25">
      <c r="D150" s="20" t="s">
        <v>310</v>
      </c>
      <c r="E150" s="21" t="s">
        <v>311</v>
      </c>
      <c r="F150" s="22" t="s">
        <v>312</v>
      </c>
      <c r="G150" s="22" t="s">
        <v>313</v>
      </c>
      <c r="H150" s="23">
        <f t="shared" ref="H150:H170" si="22">SUM(I150:L150)</f>
        <v>0</v>
      </c>
      <c r="I150" s="23">
        <f>SUM(I151:I152)</f>
        <v>0</v>
      </c>
      <c r="J150" s="23">
        <f>SUM(J151:J152)</f>
        <v>0</v>
      </c>
      <c r="K150" s="23">
        <f>SUM(K151:K152)</f>
        <v>0</v>
      </c>
      <c r="L150" s="23">
        <f>SUM(L151:L152)</f>
        <v>0</v>
      </c>
      <c r="N150" s="19"/>
      <c r="O150" s="19"/>
      <c r="P150" s="19"/>
      <c r="Q150" s="19"/>
      <c r="R150" s="19"/>
      <c r="S150" s="19"/>
      <c r="T150" s="24" t="s">
        <v>29</v>
      </c>
    </row>
    <row r="151" spans="4:20" ht="12" customHeight="1" x14ac:dyDescent="0.25">
      <c r="D151" s="26" t="s">
        <v>314</v>
      </c>
      <c r="E151" s="27" t="s">
        <v>228</v>
      </c>
      <c r="F151" s="12" t="s">
        <v>312</v>
      </c>
      <c r="G151" s="12" t="s">
        <v>315</v>
      </c>
      <c r="H151" s="23">
        <f t="shared" si="22"/>
        <v>0</v>
      </c>
      <c r="I151" s="28"/>
      <c r="J151" s="28"/>
      <c r="K151" s="28"/>
      <c r="L151" s="28"/>
      <c r="N151" s="19"/>
      <c r="O151" s="19"/>
      <c r="P151" s="19"/>
      <c r="Q151" s="19"/>
      <c r="R151" s="19"/>
      <c r="S151" s="19"/>
      <c r="T151" s="24" t="s">
        <v>29</v>
      </c>
    </row>
    <row r="152" spans="4:20" ht="12" customHeight="1" x14ac:dyDescent="0.25">
      <c r="D152" s="26" t="s">
        <v>316</v>
      </c>
      <c r="E152" s="27" t="s">
        <v>231</v>
      </c>
      <c r="F152" s="12" t="s">
        <v>312</v>
      </c>
      <c r="G152" s="12" t="s">
        <v>317</v>
      </c>
      <c r="H152" s="23">
        <f t="shared" si="22"/>
        <v>0</v>
      </c>
      <c r="I152" s="23">
        <f>SUM(I153,I155)</f>
        <v>0</v>
      </c>
      <c r="J152" s="23">
        <f>SUM(J153,J155)</f>
        <v>0</v>
      </c>
      <c r="K152" s="23">
        <f>SUM(K153,K155)</f>
        <v>0</v>
      </c>
      <c r="L152" s="23">
        <f>SUM(L153,L155)</f>
        <v>0</v>
      </c>
      <c r="N152" s="19"/>
      <c r="O152" s="19"/>
      <c r="P152" s="19"/>
      <c r="Q152" s="19"/>
      <c r="R152" s="19"/>
      <c r="S152" s="19"/>
      <c r="T152" s="24" t="s">
        <v>29</v>
      </c>
    </row>
    <row r="153" spans="4:20" ht="12" customHeight="1" x14ac:dyDescent="0.25">
      <c r="D153" s="26" t="s">
        <v>318</v>
      </c>
      <c r="E153" s="42" t="s">
        <v>234</v>
      </c>
      <c r="F153" s="12" t="s">
        <v>312</v>
      </c>
      <c r="G153" s="12" t="s">
        <v>319</v>
      </c>
      <c r="H153" s="23">
        <f t="shared" si="22"/>
        <v>0</v>
      </c>
      <c r="I153" s="28"/>
      <c r="J153" s="28"/>
      <c r="K153" s="28"/>
      <c r="L153" s="28"/>
      <c r="N153" s="19"/>
      <c r="O153" s="19"/>
      <c r="P153" s="19"/>
      <c r="Q153" s="19"/>
      <c r="R153" s="19"/>
      <c r="S153" s="19"/>
      <c r="T153" s="24" t="s">
        <v>29</v>
      </c>
    </row>
    <row r="154" spans="4:20" ht="12" customHeight="1" x14ac:dyDescent="0.25">
      <c r="D154" s="26" t="s">
        <v>320</v>
      </c>
      <c r="E154" s="43" t="s">
        <v>321</v>
      </c>
      <c r="F154" s="12" t="s">
        <v>312</v>
      </c>
      <c r="G154" s="12" t="s">
        <v>322</v>
      </c>
      <c r="H154" s="23">
        <f t="shared" si="22"/>
        <v>0</v>
      </c>
      <c r="I154" s="28"/>
      <c r="J154" s="28"/>
      <c r="K154" s="28"/>
      <c r="L154" s="28"/>
      <c r="N154" s="19"/>
      <c r="O154" s="19"/>
      <c r="P154" s="19"/>
      <c r="Q154" s="19"/>
      <c r="R154" s="19"/>
      <c r="S154" s="19"/>
      <c r="T154" s="24" t="s">
        <v>29</v>
      </c>
    </row>
    <row r="155" spans="4:20" ht="12" customHeight="1" x14ac:dyDescent="0.25">
      <c r="D155" s="26" t="s">
        <v>323</v>
      </c>
      <c r="E155" s="42" t="s">
        <v>240</v>
      </c>
      <c r="F155" s="12" t="s">
        <v>312</v>
      </c>
      <c r="G155" s="12" t="s">
        <v>324</v>
      </c>
      <c r="H155" s="23">
        <f t="shared" si="22"/>
        <v>0</v>
      </c>
      <c r="I155" s="28"/>
      <c r="J155" s="28"/>
      <c r="K155" s="28"/>
      <c r="L155" s="28"/>
      <c r="N155" s="19"/>
      <c r="O155" s="19"/>
      <c r="P155" s="19"/>
      <c r="Q155" s="19"/>
      <c r="R155" s="19"/>
      <c r="S155" s="19"/>
      <c r="T155" s="24" t="s">
        <v>29</v>
      </c>
    </row>
    <row r="156" spans="4:20" ht="12" customHeight="1" x14ac:dyDescent="0.25">
      <c r="D156" s="20" t="s">
        <v>325</v>
      </c>
      <c r="E156" s="21" t="s">
        <v>326</v>
      </c>
      <c r="F156" s="22" t="s">
        <v>312</v>
      </c>
      <c r="G156" s="22" t="s">
        <v>327</v>
      </c>
      <c r="H156" s="23">
        <f t="shared" si="22"/>
        <v>0</v>
      </c>
      <c r="I156" s="23">
        <f>SUM(I157,I162)</f>
        <v>0</v>
      </c>
      <c r="J156" s="23">
        <f>SUM(J157,J162)</f>
        <v>0</v>
      </c>
      <c r="K156" s="23">
        <f>SUM(K157,K162)</f>
        <v>0</v>
      </c>
      <c r="L156" s="23">
        <f>SUM(L157,L162)</f>
        <v>0</v>
      </c>
      <c r="N156" s="19"/>
      <c r="O156" s="19"/>
      <c r="P156" s="19"/>
      <c r="Q156" s="19"/>
      <c r="R156" s="19"/>
      <c r="S156" s="19"/>
      <c r="T156" s="24" t="s">
        <v>29</v>
      </c>
    </row>
    <row r="157" spans="4:20" ht="12" customHeight="1" x14ac:dyDescent="0.25">
      <c r="D157" s="26" t="s">
        <v>328</v>
      </c>
      <c r="E157" s="27" t="s">
        <v>228</v>
      </c>
      <c r="F157" s="12" t="s">
        <v>312</v>
      </c>
      <c r="G157" s="12" t="s">
        <v>329</v>
      </c>
      <c r="H157" s="23">
        <f t="shared" si="22"/>
        <v>0</v>
      </c>
      <c r="I157" s="23">
        <f>SUM(I158:I159)</f>
        <v>0</v>
      </c>
      <c r="J157" s="23">
        <f>SUM(J158:J159)</f>
        <v>0</v>
      </c>
      <c r="K157" s="23">
        <f>SUM(K158:K159)</f>
        <v>0</v>
      </c>
      <c r="L157" s="23">
        <f>SUM(L158:L159)</f>
        <v>0</v>
      </c>
      <c r="N157" s="19"/>
      <c r="O157" s="19"/>
      <c r="P157" s="19"/>
      <c r="Q157" s="19"/>
      <c r="R157" s="19"/>
      <c r="S157" s="19"/>
      <c r="T157" s="24" t="s">
        <v>29</v>
      </c>
    </row>
    <row r="158" spans="4:20" ht="12" customHeight="1" x14ac:dyDescent="0.25">
      <c r="D158" s="26" t="s">
        <v>330</v>
      </c>
      <c r="E158" s="42" t="s">
        <v>249</v>
      </c>
      <c r="F158" s="12" t="s">
        <v>312</v>
      </c>
      <c r="G158" s="12" t="s">
        <v>331</v>
      </c>
      <c r="H158" s="23">
        <f t="shared" si="22"/>
        <v>0</v>
      </c>
      <c r="I158" s="28"/>
      <c r="J158" s="28"/>
      <c r="K158" s="28"/>
      <c r="L158" s="28"/>
      <c r="N158" s="19"/>
      <c r="O158" s="19"/>
      <c r="P158" s="19"/>
      <c r="Q158" s="19"/>
      <c r="R158" s="19"/>
      <c r="S158" s="19"/>
      <c r="T158" s="24" t="s">
        <v>29</v>
      </c>
    </row>
    <row r="159" spans="4:20" ht="12" customHeight="1" x14ac:dyDescent="0.25">
      <c r="D159" s="26" t="s">
        <v>332</v>
      </c>
      <c r="E159" s="42" t="s">
        <v>252</v>
      </c>
      <c r="F159" s="12" t="s">
        <v>312</v>
      </c>
      <c r="G159" s="12" t="s">
        <v>333</v>
      </c>
      <c r="H159" s="23">
        <f t="shared" si="22"/>
        <v>0</v>
      </c>
      <c r="I159" s="23">
        <f>SUM(I160:I161)</f>
        <v>0</v>
      </c>
      <c r="J159" s="23">
        <f>SUM(J160:J161)</f>
        <v>0</v>
      </c>
      <c r="K159" s="23">
        <f>SUM(K160:K161)</f>
        <v>0</v>
      </c>
      <c r="L159" s="23">
        <f>SUM(L160:L161)</f>
        <v>0</v>
      </c>
      <c r="N159" s="19"/>
      <c r="O159" s="19"/>
      <c r="P159" s="19"/>
      <c r="Q159" s="19"/>
      <c r="R159" s="19"/>
      <c r="S159" s="19"/>
      <c r="T159" s="24" t="s">
        <v>29</v>
      </c>
    </row>
    <row r="160" spans="4:20" ht="12" customHeight="1" x14ac:dyDescent="0.25">
      <c r="D160" s="26" t="s">
        <v>334</v>
      </c>
      <c r="E160" s="43" t="s">
        <v>258</v>
      </c>
      <c r="F160" s="12" t="s">
        <v>312</v>
      </c>
      <c r="G160" s="12" t="s">
        <v>335</v>
      </c>
      <c r="H160" s="23">
        <f t="shared" si="22"/>
        <v>0</v>
      </c>
      <c r="I160" s="28"/>
      <c r="J160" s="28"/>
      <c r="K160" s="28"/>
      <c r="L160" s="28"/>
      <c r="N160" s="19"/>
      <c r="O160" s="19"/>
      <c r="P160" s="19"/>
      <c r="Q160" s="19"/>
      <c r="R160" s="19"/>
      <c r="S160" s="19"/>
      <c r="T160" s="24" t="s">
        <v>29</v>
      </c>
    </row>
    <row r="161" spans="4:20" ht="12" customHeight="1" x14ac:dyDescent="0.25">
      <c r="D161" s="26" t="s">
        <v>336</v>
      </c>
      <c r="E161" s="43" t="s">
        <v>337</v>
      </c>
      <c r="F161" s="12" t="s">
        <v>312</v>
      </c>
      <c r="G161" s="12" t="s">
        <v>338</v>
      </c>
      <c r="H161" s="23">
        <f t="shared" si="22"/>
        <v>0</v>
      </c>
      <c r="I161" s="28"/>
      <c r="J161" s="28"/>
      <c r="K161" s="28"/>
      <c r="L161" s="28"/>
      <c r="N161" s="19"/>
      <c r="O161" s="19"/>
      <c r="P161" s="19"/>
      <c r="Q161" s="19"/>
      <c r="R161" s="19"/>
      <c r="S161" s="19"/>
      <c r="T161" s="24" t="s">
        <v>29</v>
      </c>
    </row>
    <row r="162" spans="4:20" ht="12" customHeight="1" x14ac:dyDescent="0.25">
      <c r="D162" s="26" t="s">
        <v>339</v>
      </c>
      <c r="E162" s="27" t="s">
        <v>290</v>
      </c>
      <c r="F162" s="12" t="s">
        <v>312</v>
      </c>
      <c r="G162" s="12" t="s">
        <v>340</v>
      </c>
      <c r="H162" s="23">
        <f t="shared" si="22"/>
        <v>0</v>
      </c>
      <c r="I162" s="23">
        <f>SUM(I163,I165)</f>
        <v>0</v>
      </c>
      <c r="J162" s="23">
        <f>SUM(J163,J165)</f>
        <v>0</v>
      </c>
      <c r="K162" s="23">
        <f>SUM(K163,K165)</f>
        <v>0</v>
      </c>
      <c r="L162" s="23">
        <f>SUM(L163,L165)</f>
        <v>0</v>
      </c>
      <c r="N162" s="19"/>
      <c r="O162" s="19"/>
      <c r="P162" s="19"/>
      <c r="Q162" s="19"/>
      <c r="R162" s="19"/>
      <c r="S162" s="19"/>
      <c r="T162" s="24" t="s">
        <v>29</v>
      </c>
    </row>
    <row r="163" spans="4:20" ht="12" customHeight="1" x14ac:dyDescent="0.25">
      <c r="D163" s="26" t="s">
        <v>341</v>
      </c>
      <c r="E163" s="42" t="s">
        <v>234</v>
      </c>
      <c r="F163" s="12" t="s">
        <v>312</v>
      </c>
      <c r="G163" s="12" t="s">
        <v>342</v>
      </c>
      <c r="H163" s="23">
        <f t="shared" si="22"/>
        <v>0</v>
      </c>
      <c r="I163" s="28"/>
      <c r="J163" s="28"/>
      <c r="K163" s="28"/>
      <c r="L163" s="28"/>
      <c r="N163" s="19"/>
      <c r="O163" s="19"/>
      <c r="P163" s="19"/>
      <c r="Q163" s="19"/>
      <c r="R163" s="19"/>
      <c r="S163" s="19"/>
      <c r="T163" s="24" t="s">
        <v>29</v>
      </c>
    </row>
    <row r="164" spans="4:20" ht="12" customHeight="1" x14ac:dyDescent="0.25">
      <c r="D164" s="26" t="s">
        <v>343</v>
      </c>
      <c r="E164" s="43" t="s">
        <v>321</v>
      </c>
      <c r="F164" s="12" t="s">
        <v>312</v>
      </c>
      <c r="G164" s="12" t="s">
        <v>344</v>
      </c>
      <c r="H164" s="23">
        <f t="shared" si="22"/>
        <v>0</v>
      </c>
      <c r="I164" s="28"/>
      <c r="J164" s="28"/>
      <c r="K164" s="28"/>
      <c r="L164" s="28"/>
      <c r="N164" s="19"/>
      <c r="O164" s="19"/>
      <c r="P164" s="19"/>
      <c r="Q164" s="19"/>
      <c r="R164" s="19"/>
      <c r="S164" s="19"/>
      <c r="T164" s="24" t="s">
        <v>29</v>
      </c>
    </row>
    <row r="165" spans="4:20" ht="12" customHeight="1" x14ac:dyDescent="0.25">
      <c r="D165" s="26" t="s">
        <v>345</v>
      </c>
      <c r="E165" s="42" t="s">
        <v>240</v>
      </c>
      <c r="F165" s="12" t="s">
        <v>312</v>
      </c>
      <c r="G165" s="12" t="s">
        <v>346</v>
      </c>
      <c r="H165" s="23">
        <f t="shared" si="22"/>
        <v>0</v>
      </c>
      <c r="I165" s="28"/>
      <c r="J165" s="28"/>
      <c r="K165" s="28"/>
      <c r="L165" s="28"/>
      <c r="N165" s="19"/>
      <c r="O165" s="19"/>
      <c r="P165" s="19"/>
      <c r="Q165" s="19"/>
      <c r="R165" s="19"/>
      <c r="S165" s="19"/>
      <c r="T165" s="24" t="s">
        <v>29</v>
      </c>
    </row>
    <row r="166" spans="4:20" ht="12" customHeight="1" x14ac:dyDescent="0.25">
      <c r="D166" s="20" t="s">
        <v>347</v>
      </c>
      <c r="E166" s="21" t="s">
        <v>348</v>
      </c>
      <c r="F166" s="22" t="s">
        <v>312</v>
      </c>
      <c r="G166" s="22" t="s">
        <v>349</v>
      </c>
      <c r="H166" s="23">
        <f t="shared" si="22"/>
        <v>23655.396742000004</v>
      </c>
      <c r="I166" s="23">
        <f>SUM(I167:I168)</f>
        <v>552.22041200000001</v>
      </c>
      <c r="J166" s="23">
        <f>SUM(J167:J168)</f>
        <v>0</v>
      </c>
      <c r="K166" s="23">
        <f>SUM(K167:K168)</f>
        <v>7979.1385620000001</v>
      </c>
      <c r="L166" s="23">
        <f>SUM(L167:L168)</f>
        <v>15124.037768000002</v>
      </c>
      <c r="N166" s="19"/>
      <c r="O166" s="19"/>
      <c r="P166" s="19"/>
      <c r="Q166" s="19"/>
      <c r="R166" s="19"/>
      <c r="S166" s="19"/>
      <c r="T166" s="24" t="s">
        <v>29</v>
      </c>
    </row>
    <row r="167" spans="4:20" ht="12" customHeight="1" x14ac:dyDescent="0.25">
      <c r="D167" s="26" t="s">
        <v>350</v>
      </c>
      <c r="E167" s="27" t="s">
        <v>228</v>
      </c>
      <c r="F167" s="12" t="s">
        <v>312</v>
      </c>
      <c r="G167" s="12" t="s">
        <v>351</v>
      </c>
      <c r="H167" s="23">
        <f t="shared" si="22"/>
        <v>0</v>
      </c>
      <c r="I167" s="28"/>
      <c r="J167" s="28"/>
      <c r="K167" s="28"/>
      <c r="L167" s="28"/>
      <c r="N167" s="19"/>
      <c r="O167" s="19"/>
      <c r="P167" s="19"/>
      <c r="Q167" s="19"/>
      <c r="R167" s="19"/>
      <c r="S167" s="19"/>
      <c r="T167" s="24" t="s">
        <v>29</v>
      </c>
    </row>
    <row r="168" spans="4:20" ht="12" customHeight="1" x14ac:dyDescent="0.25">
      <c r="D168" s="26" t="s">
        <v>352</v>
      </c>
      <c r="E168" s="27" t="s">
        <v>231</v>
      </c>
      <c r="F168" s="12" t="s">
        <v>312</v>
      </c>
      <c r="G168" s="12" t="s">
        <v>353</v>
      </c>
      <c r="H168" s="23">
        <f t="shared" si="22"/>
        <v>23655.396742000004</v>
      </c>
      <c r="I168" s="23">
        <f>SUM(I169:I170)</f>
        <v>552.22041200000001</v>
      </c>
      <c r="J168" s="23">
        <f>SUM(J169:J170)</f>
        <v>0</v>
      </c>
      <c r="K168" s="23">
        <f>SUM(K169:K170)</f>
        <v>7979.1385620000001</v>
      </c>
      <c r="L168" s="23">
        <f>SUM(L169:L170)</f>
        <v>15124.037768000002</v>
      </c>
      <c r="N168" s="19"/>
      <c r="O168" s="19"/>
      <c r="P168" s="19"/>
      <c r="Q168" s="19"/>
      <c r="R168" s="19"/>
      <c r="S168" s="19"/>
      <c r="T168" s="24" t="s">
        <v>29</v>
      </c>
    </row>
    <row r="169" spans="4:20" ht="12" customHeight="1" x14ac:dyDescent="0.25">
      <c r="D169" s="26" t="s">
        <v>354</v>
      </c>
      <c r="E169" s="42" t="s">
        <v>110</v>
      </c>
      <c r="F169" s="12" t="s">
        <v>312</v>
      </c>
      <c r="G169" s="12" t="s">
        <v>355</v>
      </c>
      <c r="H169" s="23">
        <f t="shared" si="22"/>
        <v>20182.862651000003</v>
      </c>
      <c r="I169" s="28">
        <f>ROUND((I147*100/$H$147)*'[1]Акт об оказ услуг'!$E$24/100,3)/1000</f>
        <v>419.399564</v>
      </c>
      <c r="J169" s="28">
        <v>0</v>
      </c>
      <c r="K169" s="28">
        <f>ROUND((K147*100/$H$147)*'[1]Акт об оказ услуг'!$E$24/100,3)/1000</f>
        <v>6335.0515949999999</v>
      </c>
      <c r="L169" s="28">
        <f>ROUND((L147*100/$H$147)*'[1]Акт об оказ услуг'!$E$24/100,3)/1000</f>
        <v>13428.411492000001</v>
      </c>
      <c r="N169" s="19"/>
      <c r="O169" s="19"/>
      <c r="P169" s="19"/>
      <c r="Q169" s="19"/>
      <c r="R169" s="19"/>
      <c r="S169" s="19"/>
      <c r="T169" s="24" t="s">
        <v>29</v>
      </c>
    </row>
    <row r="170" spans="4:20" ht="12" customHeight="1" x14ac:dyDescent="0.25">
      <c r="D170" s="26" t="s">
        <v>356</v>
      </c>
      <c r="E170" s="42" t="s">
        <v>240</v>
      </c>
      <c r="F170" s="12" t="s">
        <v>312</v>
      </c>
      <c r="G170" s="12" t="s">
        <v>357</v>
      </c>
      <c r="H170" s="23">
        <f t="shared" si="22"/>
        <v>3472.534091</v>
      </c>
      <c r="I170" s="28">
        <f>ROUND((I148*100/$H$148)*'[1]Акт об оказ услуг'!$E$31/100,3)/1000</f>
        <v>132.82084800000001</v>
      </c>
      <c r="J170" s="28">
        <v>0</v>
      </c>
      <c r="K170" s="28">
        <f>ROUND((K148*100/$H$148)*'[1]Акт об оказ услуг'!$E$31/100,3)/1000</f>
        <v>1644.086967</v>
      </c>
      <c r="L170" s="28">
        <f>ROUND((L148*100/$H$148)*'[1]Акт об оказ услуг'!$E$31/100,3)/1000</f>
        <v>1695.626276</v>
      </c>
      <c r="N170" s="19"/>
      <c r="O170" s="19"/>
      <c r="P170" s="19"/>
      <c r="Q170" s="19"/>
      <c r="R170" s="19"/>
      <c r="S170" s="19"/>
      <c r="T170" s="24" t="s">
        <v>29</v>
      </c>
    </row>
  </sheetData>
  <sheetProtection formatColumns="0" formatRows="0" insertRows="0" deleteColumns="0" deleteRows="0" sort="0" autoFilter="0"/>
  <mergeCells count="11">
    <mergeCell ref="D14:F14"/>
    <mergeCell ref="D63:F63"/>
    <mergeCell ref="D112:F112"/>
    <mergeCell ref="D116:F116"/>
    <mergeCell ref="D149:F149"/>
    <mergeCell ref="D11:D12"/>
    <mergeCell ref="E11:E12"/>
    <mergeCell ref="F11:F12"/>
    <mergeCell ref="G11:G12"/>
    <mergeCell ref="H11:H12"/>
    <mergeCell ref="I11:L11"/>
  </mergeCells>
  <printOptions horizontalCentered="1"/>
  <pageMargins left="0.24" right="0.24" top="0.24" bottom="0.24" header="0.24" footer="0.24"/>
  <pageSetup paperSize="9" scale="28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28</vt:i4>
      </vt:variant>
    </vt:vector>
  </HeadingPairs>
  <TitlesOfParts>
    <vt:vector size="29" baseType="lpstr">
      <vt:lpstr>46ф</vt:lpstr>
      <vt:lpstr>SECTION_EE_ISSUE_ENR_INCOME_ADJACENT_NET_ADD_HL</vt:lpstr>
      <vt:lpstr>SECTION_EE_ISSUE_ENR_INCOME_ADJACENT_NET_START_ROW</vt:lpstr>
      <vt:lpstr>SECTION_EE_ISSUE_ENR_INCOME_GEN_ADD_HL</vt:lpstr>
      <vt:lpstr>SECTION_EE_ISSUE_ENR_INCOME_GEN_START_ROW</vt:lpstr>
      <vt:lpstr>SECTION_EE_ISSUE_ENR_INCOME_NON_NET_ADD_HL</vt:lpstr>
      <vt:lpstr>SECTION_EE_ISSUE_ENR_INCOME_NON_NET_START_ROW</vt:lpstr>
      <vt:lpstr>SECTION_EE_ISSUE_ENR_OUTCOME_ADJACENT_NET_ADD_HL</vt:lpstr>
      <vt:lpstr>SECTION_EE_ISSUE_ENR_OUTCOME_ADJACENT_NET_START_ROW</vt:lpstr>
      <vt:lpstr>SECTION_EE_ISSUE_IMPORT_TAG_AREA</vt:lpstr>
      <vt:lpstr>SECTION_EE_ISSUE_NUMERIC_AREA</vt:lpstr>
      <vt:lpstr>SECTION_EE_ISSUE_PWR_INCOME_ADJACENT_NET_ADD_HL</vt:lpstr>
      <vt:lpstr>SECTION_EE_ISSUE_PWR_INCOME_ADJACENT_NET_START_ROW</vt:lpstr>
      <vt:lpstr>SECTION_EE_ISSUE_PWR_INCOME_GEN_ADD_HL</vt:lpstr>
      <vt:lpstr>SECTION_EE_ISSUE_PWR_INCOME_GEN_START_ROW</vt:lpstr>
      <vt:lpstr>SECTION_EE_ISSUE_PWR_INCOME_NON_NET_ADD_HL</vt:lpstr>
      <vt:lpstr>SECTION_EE_ISSUE_PWR_INCOME_NON_NET_START_ROW</vt:lpstr>
      <vt:lpstr>SECTION_EE_ISSUE_PWR_OUTCOME_ADJACENT_NET_ADD_HL</vt:lpstr>
      <vt:lpstr>SECTION_EE_ISSUE_PWR_OUTCOME_ADJACENT_NET_START_ROW</vt:lpstr>
      <vt:lpstr>SECTION_EE_ISSUE_ROW_CODE_AREA</vt:lpstr>
      <vt:lpstr>SECTION_EE_ISSUE_ROW_TYPE_COLUMN</vt:lpstr>
      <vt:lpstr>SECTION_EE_ISSUE_SLPR_DELETE_COLUMN</vt:lpstr>
      <vt:lpstr>SECTION_EE_ISSUE_SLPR_INN_COLUMN</vt:lpstr>
      <vt:lpstr>SECTION_EE_ISSUE_SLPR_KPP_COLUMN</vt:lpstr>
      <vt:lpstr>SECTION_EE_ISSUE_SLPR_NAME_COLUMN</vt:lpstr>
      <vt:lpstr>SECTION_EE_ISSUE_SLPR_NUMBER_COLUMN</vt:lpstr>
      <vt:lpstr>SECTION_EE_ISSUE_SLPR_OGRN_COLUMN</vt:lpstr>
      <vt:lpstr>SECTION_EE_ISSUE_SLPR_SOURCE_COLUMN</vt:lpstr>
      <vt:lpstr>SECTION_EE_ISSUE_SUPPLIER_COLUMN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2026-02-17T05:24:27Z</dcterms:created>
  <dcterms:modified xsi:type="dcterms:W3CDTF">2026-02-17T05:24:58Z</dcterms:modified>
</cp:coreProperties>
</file>